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PARA IMPRIMIR 4TO TRIMESTRE\"/>
    </mc:Choice>
  </mc:AlternateContent>
  <xr:revisionPtr revIDLastSave="0" documentId="13_ncr:1_{CDEEBB62-4945-4EF8-98AF-451F2CD57274}" xr6:coauthVersionLast="47" xr6:coauthVersionMax="47" xr10:uidLastSave="{00000000-0000-0000-0000-000000000000}"/>
  <bookViews>
    <workbookView xWindow="-110" yWindow="-110" windowWidth="19420" windowHeight="1150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ACT!$A$1:$E$262</definedName>
    <definedName name="_xlnm.Print_Area" localSheetId="6">Conciliacion_Eg!$A$1:$F$78</definedName>
    <definedName name="_xlnm.Print_Area" localSheetId="5">Conciliacion_Ig!$A$1:$E$73</definedName>
    <definedName name="_xlnm.Print_Area" localSheetId="4">EFE!$A$1:$E$173</definedName>
    <definedName name="_xlnm.Print_Area" localSheetId="2">ESF!$A$1:$J$201</definedName>
    <definedName name="_xlnm.Print_Area" localSheetId="7">Memoria!$A$1:$J$107</definedName>
    <definedName name="_xlnm.Print_Area" localSheetId="3">VHP!$A$1:$F$75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E127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<sst xmlns="http://schemas.openxmlformats.org/spreadsheetml/2006/main" count="854" uniqueCount="598">
  <si>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</si>
  <si>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</si>
  <si>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</si>
  <si>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</si>
  <si>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</si>
  <si>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</si>
  <si>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</si>
  <si>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</si>
  <si>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</si>
  <si>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</si>
  <si>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</si>
  <si>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</si>
  <si>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</si>
  <si>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</si>
  <si>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</si>
  <si>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</si>
  <si>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</si>
  <si>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</si>
  <si>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</si>
  <si>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</si>
  <si>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</si>
  <si>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</si>
  <si>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</si>
  <si>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</si>
  <si>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</si>
  <si>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</si>
  <si>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</si>
  <si>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</si>
  <si>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</si>
  <si>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</si>
  <si>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</si>
  <si>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</si>
  <si>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</si>
  <si>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</si>
  <si>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</si>
  <si>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</si>
  <si>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</si>
  <si>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</si>
  <si>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</si>
  <si>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</si>
  <si>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</si>
  <si>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</si>
  <si>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</si>
  <si>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</si>
  <si>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</si>
  <si>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</si>
  <si>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</si>
  <si>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</si>
  <si>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</si>
  <si>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</si>
  <si>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</si>
  <si>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</si>
  <si>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</si>
  <si>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</si>
  <si>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</si>
  <si>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</si>
  <si>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</si>
  <si>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</si>
  <si>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</si>
  <si>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</si>
  <si>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</si>
  <si>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</si>
  <si>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</si>
  <si>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</si>
  <si>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</si>
  <si>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</si>
  <si>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</si>
  <si>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</si>
  <si>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</si>
  <si>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</si>
  <si>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</si>
  <si>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</si>
  <si>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</si>
  <si>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</si>
  <si>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</si>
  <si>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</si>
  <si>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</si>
  <si>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</si>
  <si>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</si>
  <si>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</si>
  <si>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</si>
  <si>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</si>
  <si>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</si>
  <si>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</si>
  <si>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</si>
  <si>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</si>
  <si>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</si>
  <si>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</si>
  <si>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</si>
  <si>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</si>
  <si>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</si>
  <si>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</si>
  <si>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</si>
  <si>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</si>
  <si>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</si>
  <si>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</si>
  <si>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</si>
  <si>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</si>
  <si>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</si>
  <si>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</si>
  <si>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</si>
  <si>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</si>
  <si>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</si>
  <si>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</si>
  <si>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</si>
  <si>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</si>
  <si>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</si>
  <si>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</si>
  <si>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</si>
  <si>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</si>
  <si>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</si>
  <si>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</si>
  <si>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</si>
  <si>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</si>
  <si>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</si>
  <si>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</si>
  <si>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</si>
  <si>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</si>
  <si>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</si>
  <si>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</si>
  <si>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</si>
  <si>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</si>
  <si>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</si>
  <si>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</si>
  <si>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</si>
  <si>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</si>
  <si>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</si>
  <si>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</si>
  <si>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</si>
  <si>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</si>
  <si>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</si>
  <si>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</si>
  <si>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</si>
  <si>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</si>
  <si>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</si>
  <si>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</si>
  <si>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</si>
  <si>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</si>
  <si>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</si>
  <si>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</si>
  <si>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</si>
  <si>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</si>
  <si>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</si>
  <si>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</si>
  <si>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</si>
  <si>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</si>
  <si>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</si>
  <si>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</si>
  <si>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</si>
  <si>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</si>
  <si>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</si>
  <si>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</si>
  <si>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</si>
  <si>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</si>
  <si>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</si>
  <si>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</si>
  <si>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</si>
  <si>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</si>
  <si>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</si>
  <si>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</si>
  <si>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</si>
  <si>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</si>
  <si>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</si>
  <si>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</si>
  <si>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</si>
  <si>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</si>
  <si>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</si>
  <si>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</si>
  <si>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</si>
  <si>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</si>
  <si>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</si>
  <si>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</si>
  <si>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</si>
  <si>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</si>
  <si>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</si>
  <si>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</si>
  <si>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</si>
  <si>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</si>
  <si>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</si>
  <si>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</si>
  <si>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</si>
  <si>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</si>
  <si>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</si>
  <si>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</si>
  <si>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</si>
  <si>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</si>
  <si>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</si>
  <si>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</si>
  <si>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</si>
  <si>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</si>
  <si>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</si>
  <si>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</si>
  <si>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</si>
  <si>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</si>
  <si>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</si>
  <si>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</si>
  <si>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</si>
  <si>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</si>
  <si>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</si>
  <si>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</si>
  <si>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</si>
  <si>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</si>
  <si>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</si>
  <si>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</si>
  <si>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</si>
  <si>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</si>
  <si>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</si>
  <si>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</si>
  <si>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</si>
  <si>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</si>
  <si>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</si>
  <si>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</si>
  <si>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</si>
  <si>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</si>
  <si>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</si>
  <si>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</si>
  <si>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</si>
  <si>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</si>
  <si>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</si>
  <si>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</si>
  <si>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</si>
  <si>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</si>
  <si>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</si>
  <si>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</si>
  <si>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</si>
  <si>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</si>
  <si>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</si>
  <si>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</si>
  <si>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</si>
  <si>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</si>
  <si>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</si>
  <si>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</si>
  <si>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</si>
  <si>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</si>
  <si>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</si>
  <si>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</si>
  <si>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</si>
  <si>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</si>
  <si>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</si>
  <si>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</si>
  <si>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</si>
  <si>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</si>
  <si>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</si>
  <si>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</si>
  <si>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</si>
  <si>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</si>
  <si>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</si>
  <si>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</si>
  <si>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</si>
  <si>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</si>
  <si>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</si>
  <si>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</si>
  <si>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</si>
  <si>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</si>
  <si>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</si>
  <si>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</si>
  <si>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</si>
  <si>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</si>
  <si>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</si>
  <si>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</si>
  <si>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</si>
  <si>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</si>
  <si>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</si>
  <si>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</si>
  <si>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</si>
  <si>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</si>
  <si>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</si>
  <si>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</si>
  <si>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</si>
  <si>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</si>
  <si>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</si>
  <si>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</si>
  <si>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</si>
  <si>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</si>
  <si>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</si>
  <si>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</si>
  <si>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</si>
  <si>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</si>
  <si>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</si>
  <si>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</si>
  <si>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</si>
  <si>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</si>
  <si>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</si>
  <si>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</si>
  <si>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</si>
  <si>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</si>
  <si>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</si>
  <si>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</si>
  <si>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</si>
  <si>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</si>
  <si>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</si>
  <si>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</si>
  <si>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</si>
  <si>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</si>
  <si>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</si>
  <si>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</si>
  <si>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</si>
  <si>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</si>
  <si>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</si>
  <si>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</si>
  <si>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</si>
  <si>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</si>
  <si>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</si>
  <si>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</si>
  <si>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</si>
  <si>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</si>
  <si>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</si>
  <si>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</si>
  <si>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</si>
  <si>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</si>
  <si>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</si>
  <si>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</si>
  <si>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</si>
  <si>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</si>
  <si>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</si>
  <si>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</si>
  <si>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</si>
  <si>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</si>
  <si>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</si>
  <si>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</si>
  <si>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</si>
  <si>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</si>
  <si>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</si>
  <si>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</si>
  <si>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</si>
  <si>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</si>
  <si>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</si>
  <si>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</si>
  <si>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</si>
  <si>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</si>
  <si>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</si>
  <si>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</si>
  <si>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</si>
  <si>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</si>
  <si>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</si>
  <si>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</si>
  <si>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</si>
  <si>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</si>
  <si>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</si>
  <si>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</si>
  <si>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</si>
  <si>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</si>
  <si>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</si>
  <si>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</si>
  <si>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</si>
  <si>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</si>
  <si>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</si>
  <si>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</si>
  <si>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</si>
  <si>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</si>
  <si>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</si>
  <si>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</si>
  <si>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</si>
  <si>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</si>
  <si>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</si>
  <si>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</si>
  <si>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</si>
  <si>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</si>
  <si>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</si>
  <si>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</si>
  <si>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</si>
  <si>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</si>
  <si>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</si>
  <si>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</si>
  <si>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</si>
  <si>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</si>
  <si>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</si>
  <si>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</si>
  <si>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</si>
  <si>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</si>
  <si>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</si>
  <si>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</si>
  <si>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</si>
  <si>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</si>
  <si>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</si>
  <si>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</si>
  <si>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</si>
  <si>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</si>
  <si>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</si>
  <si>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</si>
  <si>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</si>
  <si>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</si>
  <si>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</si>
  <si>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</si>
  <si>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</si>
  <si>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</si>
  <si>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</si>
  <si>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</si>
  <si>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</si>
  <si>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</si>
  <si>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</si>
  <si>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</si>
  <si>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</si>
  <si>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</si>
  <si>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</si>
  <si>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</si>
  <si>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</si>
  <si>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</si>
  <si>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</si>
  <si>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</si>
  <si>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</si>
  <si>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</si>
  <si>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</si>
  <si>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</si>
  <si>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</si>
  <si>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</si>
  <si>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</si>
  <si>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</si>
  <si>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</si>
  <si>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</si>
  <si>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</si>
  <si>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</si>
  <si>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</si>
  <si>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</si>
  <si>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</si>
  <si>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</si>
  <si>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</si>
  <si>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</si>
  <si>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</si>
  <si>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</si>
  <si>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</si>
  <si>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</si>
  <si>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</si>
  <si>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</si>
  <si>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</si>
  <si>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</si>
  <si>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</si>
  <si>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</si>
  <si>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</si>
  <si>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</si>
  <si>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</si>
  <si>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</si>
  <si>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</si>
  <si>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</si>
  <si>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</si>
  <si>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</si>
  <si>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</si>
  <si>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</si>
  <si>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</si>
  <si>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</si>
  <si>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</si>
  <si>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</si>
  <si>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</si>
  <si>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</si>
  <si>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</si>
  <si>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</si>
  <si>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</si>
  <si>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</si>
  <si>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</si>
  <si>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</si>
  <si>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</si>
  <si>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</si>
  <si>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</si>
  <si>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</si>
  <si>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</si>
  <si>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</si>
  <si>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</si>
  <si>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</si>
  <si>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</si>
  <si>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</si>
  <si>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</si>
  <si>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</si>
  <si>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</si>
  <si>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</si>
  <si>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</si>
  <si>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</si>
  <si>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</si>
  <si>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</si>
  <si>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</si>
  <si>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</si>
  <si>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</si>
  <si>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</si>
  <si>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</si>
  <si>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</si>
  <si>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</si>
  <si>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</si>
  <si>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</si>
  <si>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</si>
  <si>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</si>
  <si>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</si>
  <si>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</si>
  <si>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</si>
  <si>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</si>
  <si>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</si>
  <si>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</si>
  <si>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</si>
  <si>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</si>
  <si>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</si>
  <si>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</si>
  <si>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</si>
  <si>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</si>
  <si>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</si>
  <si>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</si>
  <si>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</si>
  <si>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</si>
  <si>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</si>
  <si>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</si>
  <si>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</si>
  <si>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</si>
  <si>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</si>
  <si>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</si>
  <si>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</si>
  <si>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</si>
  <si>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</si>
  <si>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</si>
  <si>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</si>
  <si>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</si>
  <si>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</si>
  <si>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</si>
  <si>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</si>
  <si>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</si>
  <si>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</si>
  <si>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</si>
  <si>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</si>
  <si>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</si>
  <si>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</si>
  <si>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</si>
  <si>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</si>
  <si>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</si>
  <si>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</si>
  <si>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</si>
  <si>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</si>
  <si>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</si>
  <si>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</si>
  <si>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</si>
  <si>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</si>
  <si>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</si>
  <si>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</si>
  <si>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</si>
  <si>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</si>
  <si>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</si>
  <si>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</si>
  <si>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</si>
  <si>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</si>
  <si>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</si>
  <si>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</si>
  <si>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</si>
  <si>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</si>
  <si>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</si>
  <si>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</si>
  <si>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</si>
  <si>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</si>
  <si>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</si>
  <si>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</si>
  <si>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</si>
  <si>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</si>
  <si>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</si>
  <si>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</si>
  <si>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</si>
  <si>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</si>
  <si>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</si>
  <si>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</si>
  <si>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</si>
  <si>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</si>
  <si>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</si>
  <si>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</si>
  <si>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</si>
  <si>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</si>
  <si>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</si>
  <si>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</si>
  <si>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</si>
  <si>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</si>
  <si>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</si>
  <si>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</si>
  <si>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</si>
  <si>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</si>
  <si>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</si>
  <si>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</si>
  <si>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</si>
  <si>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</si>
  <si>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</si>
  <si>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</si>
  <si>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</si>
  <si>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</si>
  <si>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</si>
  <si>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</si>
  <si>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</si>
  <si>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</si>
  <si>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</si>
  <si>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</si>
  <si>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</si>
  <si>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</si>
  <si>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</si>
  <si>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</si>
  <si>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</si>
  <si>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</si>
  <si>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</si>
  <si>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</si>
  <si>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</si>
  <si>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</si>
  <si>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</si>
  <si>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</si>
  <si>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</si>
  <si>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</si>
  <si>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</si>
  <si>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</si>
  <si>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COLEGIO DE EDUCACION PROFESIONAL TECNICA DEL ESTADO DE GUANAJUATO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</si>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</sst>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43" fontId="9" fillId="0" borderId="0" xfId="18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4</xdr:col>
      <xdr:colOff>9525</xdr:colOff>
      <xdr:row>53</xdr:row>
      <xdr:rowOff>13970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7296150" cy="101409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582083</xdr:colOff>
      <xdr:row>250</xdr:row>
      <xdr:rowOff>52916</xdr:rowOff>
    </xdr:from>
    <xdr:to>
      <xdr:col>4</xdr:col>
      <xdr:colOff>511810</xdr:colOff>
      <xdr:row>257</xdr:row>
      <xdr:rowOff>66886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83" y="34512249"/>
          <a:ext cx="8608060" cy="90297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3323167</xdr:colOff>
      <xdr:row>186</xdr:row>
      <xdr:rowOff>42332</xdr:rowOff>
    </xdr:from>
    <xdr:to>
      <xdr:col>7</xdr:col>
      <xdr:colOff>1739007</xdr:colOff>
      <xdr:row>195</xdr:row>
      <xdr:rowOff>31749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67" y="24479249"/>
          <a:ext cx="12290590" cy="113241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63</xdr:row>
      <xdr:rowOff>10583</xdr:rowOff>
    </xdr:from>
    <xdr:to>
      <xdr:col>5</xdr:col>
      <xdr:colOff>31751</xdr:colOff>
      <xdr:row>70</xdr:row>
      <xdr:rowOff>24553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1" y="8530166"/>
          <a:ext cx="8509000" cy="90297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163</xdr:row>
      <xdr:rowOff>116417</xdr:rowOff>
    </xdr:from>
    <xdr:to>
      <xdr:col>5</xdr:col>
      <xdr:colOff>0</xdr:colOff>
      <xdr:row>171</xdr:row>
      <xdr:rowOff>3387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11167"/>
          <a:ext cx="9059333" cy="90297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105835</xdr:rowOff>
    </xdr:from>
    <xdr:to>
      <xdr:col>4</xdr:col>
      <xdr:colOff>676275</xdr:colOff>
      <xdr:row>54</xdr:row>
      <xdr:rowOff>119805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6918"/>
          <a:ext cx="7364942" cy="90297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105833</xdr:rowOff>
    </xdr:from>
    <xdr:to>
      <xdr:col>5</xdr:col>
      <xdr:colOff>76200</xdr:colOff>
      <xdr:row>70</xdr:row>
      <xdr:rowOff>119803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7750"/>
          <a:ext cx="7495117" cy="90297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2444748</xdr:colOff>
      <xdr:row>86</xdr:row>
      <xdr:rowOff>21165</xdr:rowOff>
    </xdr:from>
    <xdr:to>
      <xdr:col>7</xdr:col>
      <xdr:colOff>1098278</xdr:colOff>
      <xdr:row>95</xdr:row>
      <xdr:rowOff>10582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48" y="11387665"/>
          <a:ext cx="10983113" cy="11324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view="pageBreakPreview" zoomScaleNormal="100" zoomScaleSheetLayoutView="100" workbookViewId="0">
      <pane ySplit="5" topLeftCell="A14" activePane="bottomLeft" state="frozen"/>
      <selection activeCell="F34" sqref="F34"/>
      <selection pane="bottomLeft" activeCell="F34" sqref="F34"/>
    </sheetView>
  </sheetViews>
  <sheetFormatPr baseColWidth="10" defaultColWidth="12.81640625" defaultRowHeight="10" x14ac:dyDescent="0.2"/>
  <cols>
    <col min="1" max="1" width="14.54296875" style="1" customWidth="1"/>
    <col min="2" max="2" width="73.81640625" style="1" bestFit="1" customWidth="1"/>
    <col min="3" max="3" width="8" style="1" customWidth="1"/>
    <col min="4" max="16384" width="12.81640625" style="1"/>
  </cols>
  <sheetData>
    <row r="1" spans="1:4" ht="16.399999999999999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99999999999999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99999999999999" customHeight="1" x14ac:dyDescent="0.2">
      <c r="A3" s="166" t="s">
        <v>597</v>
      </c>
      <c r="B3" s="167"/>
      <c r="C3" s="10" t="s">
        <v>497</v>
      </c>
      <c r="D3" s="107">
        <v>4</v>
      </c>
    </row>
    <row r="4" spans="1:4" ht="16.399999999999999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ht="10.5" x14ac:dyDescent="0.25">
      <c r="A6" s="2"/>
      <c r="B6" s="3"/>
    </row>
    <row r="7" spans="1:4" ht="10.5" x14ac:dyDescent="0.25">
      <c r="A7" s="4"/>
      <c r="B7" s="5" t="s">
        <v>33</v>
      </c>
    </row>
    <row r="8" spans="1:4" ht="10.5" x14ac:dyDescent="0.25">
      <c r="A8" s="4"/>
      <c r="B8" s="5"/>
    </row>
    <row r="9" spans="1:4" ht="10.5" x14ac:dyDescent="0.25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ht="10.5" x14ac:dyDescent="0.25">
      <c r="A33" s="4"/>
      <c r="B33" s="7"/>
    </row>
    <row r="34" spans="1:2" ht="10.5" x14ac:dyDescent="0.25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ht="10.5" x14ac:dyDescent="0.25">
      <c r="A37" s="4"/>
      <c r="B37" s="7"/>
    </row>
    <row r="38" spans="1:2" ht="10.5" x14ac:dyDescent="0.25">
      <c r="A38" s="4"/>
      <c r="B38" s="5" t="s">
        <v>34</v>
      </c>
    </row>
    <row r="39" spans="1:2" ht="10.5" x14ac:dyDescent="0.25">
      <c r="A39" s="4" t="s">
        <v>35</v>
      </c>
      <c r="B39" s="36" t="s">
        <v>28</v>
      </c>
    </row>
    <row r="40" spans="1:2" ht="10.5" x14ac:dyDescent="0.25">
      <c r="A40" s="4"/>
      <c r="B40" s="36" t="s">
        <v>517</v>
      </c>
    </row>
    <row r="41" spans="1:2" ht="10.5" x14ac:dyDescent="0.25">
      <c r="A41" s="4"/>
      <c r="B41" s="36" t="s">
        <v>549</v>
      </c>
    </row>
    <row r="42" spans="1:2" ht="10.5" x14ac:dyDescent="0.25">
      <c r="A42" s="4"/>
      <c r="B42" s="36" t="s">
        <v>550</v>
      </c>
    </row>
    <row r="43" spans="1:2" ht="11" thickBot="1" x14ac:dyDescent="0.3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abSelected="1" view="pageBreakPreview" topLeftCell="A166" zoomScale="60" zoomScaleNormal="100" workbookViewId="0">
      <selection activeCell="F34" sqref="F34"/>
    </sheetView>
  </sheetViews>
  <sheetFormatPr baseColWidth="10" defaultColWidth="9.1796875" defaultRowHeight="10" x14ac:dyDescent="0.2"/>
  <cols>
    <col min="1" max="1" width="10" style="14" customWidth="1"/>
    <col min="2" max="2" width="83" style="14" customWidth="1"/>
    <col min="3" max="4" width="15.54296875" style="14" customWidth="1"/>
    <col min="5" max="5" width="24.1796875" style="14" bestFit="1" customWidth="1"/>
    <col min="6" max="16384" width="9.1796875" style="14"/>
  </cols>
  <sheetData>
    <row r="1" spans="1:5" s="19" customFormat="1" ht="19" customHeight="1" x14ac:dyDescent="0.3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9" customHeight="1" x14ac:dyDescent="0.3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9" customHeight="1" x14ac:dyDescent="0.35">
      <c r="A3" s="165" t="s">
        <v>597</v>
      </c>
      <c r="B3" s="165"/>
      <c r="C3" s="165"/>
      <c r="D3" s="10" t="s">
        <v>500</v>
      </c>
      <c r="E3" s="18">
        <v>4</v>
      </c>
    </row>
    <row r="4" spans="1:5" s="11" customFormat="1" ht="19" customHeight="1" x14ac:dyDescent="0.35">
      <c r="A4" s="165" t="s">
        <v>516</v>
      </c>
      <c r="B4" s="165"/>
      <c r="C4" s="165"/>
      <c r="D4" s="10"/>
      <c r="E4" s="18"/>
    </row>
    <row r="5" spans="1:5" ht="10.5" x14ac:dyDescent="0.25">
      <c r="A5" s="12" t="s">
        <v>116</v>
      </c>
      <c r="B5" s="13"/>
      <c r="C5" s="13"/>
      <c r="D5" s="13"/>
      <c r="E5" s="13"/>
    </row>
    <row r="7" spans="1:5" ht="10.5" x14ac:dyDescent="0.25">
      <c r="A7" s="37" t="s">
        <v>553</v>
      </c>
      <c r="B7" s="37"/>
      <c r="C7" s="37"/>
      <c r="D7" s="37"/>
      <c r="E7" s="37"/>
    </row>
    <row r="8" spans="1:5" ht="10.5" x14ac:dyDescent="0.25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ht="10.5" x14ac:dyDescent="0.25">
      <c r="A9" s="109">
        <v>4000</v>
      </c>
      <c r="B9" s="108" t="s">
        <v>551</v>
      </c>
      <c r="C9" s="140">
        <f>SUM(C10+C57+C69)</f>
        <v>615426057.38999999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10.5" x14ac:dyDescent="0.25">
      <c r="A10" s="109">
        <v>4100</v>
      </c>
      <c r="B10" s="108" t="s">
        <v>223</v>
      </c>
      <c r="C10" s="140">
        <f>SUM(C11+C21+C27+C30+C36+C39+C48)</f>
        <v>87550841.349999994</v>
      </c>
      <c r="D10" s="78"/>
      <c r="E10" s="39"/>
    </row>
    <row r="11" spans="1:5" ht="10.5" x14ac:dyDescent="0.25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0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ht="10.5" x14ac:dyDescent="0.25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ht="10.5" x14ac:dyDescent="0.25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0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ht="10.5" x14ac:dyDescent="0.25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0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ht="10.5" x14ac:dyDescent="0.25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0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ht="10.5" x14ac:dyDescent="0.25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0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ht="10.5" x14ac:dyDescent="0.25">
      <c r="A48" s="109">
        <v>4170</v>
      </c>
      <c r="B48" s="108" t="s">
        <v>493</v>
      </c>
      <c r="C48" s="140">
        <f>SUM(C49:C56)</f>
        <v>87550841.349999994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0" x14ac:dyDescent="0.2">
      <c r="A51" s="40">
        <v>4173</v>
      </c>
      <c r="B51" s="42" t="s">
        <v>419</v>
      </c>
      <c r="C51" s="141">
        <v>87550841.349999994</v>
      </c>
      <c r="D51" s="78"/>
      <c r="E51" s="39"/>
    </row>
    <row r="52" spans="1:5" ht="20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0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0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0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1.5" x14ac:dyDescent="0.25">
      <c r="A57" s="109">
        <v>4200</v>
      </c>
      <c r="B57" s="110" t="s">
        <v>425</v>
      </c>
      <c r="C57" s="140">
        <f>+C58+C64</f>
        <v>523169625.95999998</v>
      </c>
      <c r="D57" s="78"/>
      <c r="E57" s="39"/>
    </row>
    <row r="58" spans="1:5" ht="21" x14ac:dyDescent="0.25">
      <c r="A58" s="109">
        <v>4210</v>
      </c>
      <c r="B58" s="110" t="s">
        <v>426</v>
      </c>
      <c r="C58" s="140">
        <f>SUM(C59:C63)</f>
        <v>377866699.89999998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377866699.89999998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ht="10.5" x14ac:dyDescent="0.25">
      <c r="A64" s="109">
        <v>4220</v>
      </c>
      <c r="B64" s="108" t="s">
        <v>255</v>
      </c>
      <c r="C64" s="140">
        <f>SUM(C65:C68)</f>
        <v>145302926.06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145302926.06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ht="10.5" x14ac:dyDescent="0.25">
      <c r="A69" s="111">
        <v>4300</v>
      </c>
      <c r="B69" s="108" t="s">
        <v>260</v>
      </c>
      <c r="C69" s="140">
        <f>C70+C73+C79+C81+C83</f>
        <v>4705590.08</v>
      </c>
      <c r="D69" s="41"/>
      <c r="E69" s="41"/>
    </row>
    <row r="70" spans="1:5" ht="10.5" x14ac:dyDescent="0.25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ht="10.5" x14ac:dyDescent="0.25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ht="10.5" x14ac:dyDescent="0.25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ht="10.5" x14ac:dyDescent="0.25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ht="10.5" x14ac:dyDescent="0.25">
      <c r="A83" s="111">
        <v>4390</v>
      </c>
      <c r="B83" s="108" t="s">
        <v>271</v>
      </c>
      <c r="C83" s="140">
        <f>SUM(C84:C90)</f>
        <v>4705590.08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4705590.08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ht="10.5" x14ac:dyDescent="0.25">
      <c r="A92" s="37" t="s">
        <v>552</v>
      </c>
      <c r="B92" s="37"/>
      <c r="C92" s="37"/>
      <c r="D92" s="37"/>
      <c r="E92" s="37"/>
    </row>
    <row r="93" spans="1:5" ht="10.5" x14ac:dyDescent="0.25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ht="10.5" x14ac:dyDescent="0.25">
      <c r="A94" s="111">
        <v>5000</v>
      </c>
      <c r="B94" s="108" t="s">
        <v>277</v>
      </c>
      <c r="C94" s="140">
        <f>C95+C123+C156+C166+C181+C210</f>
        <v>639798365.31000006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ht="10.5" x14ac:dyDescent="0.25">
      <c r="A95" s="111">
        <v>5100</v>
      </c>
      <c r="B95" s="108" t="s">
        <v>278</v>
      </c>
      <c r="C95" s="140">
        <f>C96+C103+C113</f>
        <v>617075844.79000008</v>
      </c>
      <c r="D95" s="112">
        <f>C95/$C$94</f>
        <v>0.96448487249730575</v>
      </c>
      <c r="E95" s="41"/>
    </row>
    <row r="96" spans="1:5" ht="10.5" x14ac:dyDescent="0.25">
      <c r="A96" s="111">
        <v>5110</v>
      </c>
      <c r="B96" s="108" t="s">
        <v>279</v>
      </c>
      <c r="C96" s="140">
        <f>SUM(C97:C102)</f>
        <v>460995135.27000004</v>
      </c>
      <c r="D96" s="112">
        <f t="shared" ref="D96:D159" si="0">C96/$C$94</f>
        <v>0.72053190546467727</v>
      </c>
      <c r="E96" s="41"/>
    </row>
    <row r="97" spans="1:5" x14ac:dyDescent="0.2">
      <c r="A97" s="43">
        <v>5111</v>
      </c>
      <c r="B97" s="41" t="s">
        <v>280</v>
      </c>
      <c r="C97" s="141">
        <v>165206440.65000001</v>
      </c>
      <c r="D97" s="44">
        <f t="shared" si="0"/>
        <v>0.25821641568270171</v>
      </c>
      <c r="E97" s="41"/>
    </row>
    <row r="98" spans="1:5" x14ac:dyDescent="0.2">
      <c r="A98" s="43">
        <v>5112</v>
      </c>
      <c r="B98" s="41" t="s">
        <v>281</v>
      </c>
      <c r="C98" s="141">
        <v>71111864.950000003</v>
      </c>
      <c r="D98" s="44">
        <f t="shared" si="0"/>
        <v>0.11114730641042563</v>
      </c>
      <c r="E98" s="41"/>
    </row>
    <row r="99" spans="1:5" x14ac:dyDescent="0.2">
      <c r="A99" s="43">
        <v>5113</v>
      </c>
      <c r="B99" s="41" t="s">
        <v>282</v>
      </c>
      <c r="C99" s="141">
        <v>84097601.930000007</v>
      </c>
      <c r="D99" s="44">
        <f t="shared" si="0"/>
        <v>0.1314439149735126</v>
      </c>
      <c r="E99" s="41"/>
    </row>
    <row r="100" spans="1:5" x14ac:dyDescent="0.2">
      <c r="A100" s="43">
        <v>5114</v>
      </c>
      <c r="B100" s="41" t="s">
        <v>283</v>
      </c>
      <c r="C100" s="141">
        <v>49488948.369999997</v>
      </c>
      <c r="D100" s="44">
        <f t="shared" si="0"/>
        <v>7.7350851539017648E-2</v>
      </c>
      <c r="E100" s="41"/>
    </row>
    <row r="101" spans="1:5" x14ac:dyDescent="0.2">
      <c r="A101" s="43">
        <v>5115</v>
      </c>
      <c r="B101" s="41" t="s">
        <v>284</v>
      </c>
      <c r="C101" s="141">
        <v>51733163.700000003</v>
      </c>
      <c r="D101" s="44">
        <f t="shared" si="0"/>
        <v>8.0858543105113825E-2</v>
      </c>
      <c r="E101" s="41"/>
    </row>
    <row r="102" spans="1:5" x14ac:dyDescent="0.2">
      <c r="A102" s="43">
        <v>5116</v>
      </c>
      <c r="B102" s="41" t="s">
        <v>285</v>
      </c>
      <c r="C102" s="141">
        <v>39357115.670000002</v>
      </c>
      <c r="D102" s="44">
        <f t="shared" si="0"/>
        <v>6.1514873753905866E-2</v>
      </c>
      <c r="E102" s="41"/>
    </row>
    <row r="103" spans="1:5" ht="10.5" x14ac:dyDescent="0.25">
      <c r="A103" s="111">
        <v>5120</v>
      </c>
      <c r="B103" s="108" t="s">
        <v>286</v>
      </c>
      <c r="C103" s="140">
        <f>SUM(C104:C112)</f>
        <v>45744369.109999999</v>
      </c>
      <c r="D103" s="112">
        <f t="shared" si="0"/>
        <v>7.1498102512086881E-2</v>
      </c>
      <c r="E103" s="41"/>
    </row>
    <row r="104" spans="1:5" x14ac:dyDescent="0.2">
      <c r="A104" s="43">
        <v>5121</v>
      </c>
      <c r="B104" s="41" t="s">
        <v>287</v>
      </c>
      <c r="C104" s="141">
        <v>2971522.39</v>
      </c>
      <c r="D104" s="44">
        <f t="shared" si="0"/>
        <v>4.6444669932224902E-3</v>
      </c>
      <c r="E104" s="41"/>
    </row>
    <row r="105" spans="1:5" x14ac:dyDescent="0.2">
      <c r="A105" s="43">
        <v>5122</v>
      </c>
      <c r="B105" s="41" t="s">
        <v>288</v>
      </c>
      <c r="C105" s="141">
        <v>34713397.210000001</v>
      </c>
      <c r="D105" s="44">
        <f t="shared" si="0"/>
        <v>5.4256776966256227E-2</v>
      </c>
      <c r="E105" s="41"/>
    </row>
    <row r="106" spans="1:5" x14ac:dyDescent="0.2">
      <c r="A106" s="43">
        <v>5123</v>
      </c>
      <c r="B106" s="41" t="s">
        <v>289</v>
      </c>
      <c r="C106" s="141">
        <v>21191.040000000001</v>
      </c>
      <c r="D106" s="44">
        <f t="shared" si="0"/>
        <v>3.3121435047325188E-5</v>
      </c>
      <c r="E106" s="41"/>
    </row>
    <row r="107" spans="1:5" x14ac:dyDescent="0.2">
      <c r="A107" s="43">
        <v>5124</v>
      </c>
      <c r="B107" s="41" t="s">
        <v>290</v>
      </c>
      <c r="C107" s="141">
        <v>1375398.67</v>
      </c>
      <c r="D107" s="44">
        <f t="shared" si="0"/>
        <v>2.1497377057748202E-3</v>
      </c>
      <c r="E107" s="41"/>
    </row>
    <row r="108" spans="1:5" x14ac:dyDescent="0.2">
      <c r="A108" s="43">
        <v>5125</v>
      </c>
      <c r="B108" s="41" t="s">
        <v>291</v>
      </c>
      <c r="C108" s="141">
        <v>234031.89</v>
      </c>
      <c r="D108" s="44">
        <f t="shared" si="0"/>
        <v>3.6579007182458974E-4</v>
      </c>
      <c r="E108" s="41"/>
    </row>
    <row r="109" spans="1:5" x14ac:dyDescent="0.2">
      <c r="A109" s="43">
        <v>5126</v>
      </c>
      <c r="B109" s="41" t="s">
        <v>292</v>
      </c>
      <c r="C109" s="141">
        <v>1865954.98</v>
      </c>
      <c r="D109" s="44">
        <f t="shared" si="0"/>
        <v>2.9164735034855754E-3</v>
      </c>
      <c r="E109" s="41"/>
    </row>
    <row r="110" spans="1:5" x14ac:dyDescent="0.2">
      <c r="A110" s="43">
        <v>5127</v>
      </c>
      <c r="B110" s="41" t="s">
        <v>293</v>
      </c>
      <c r="C110" s="141">
        <v>2002436.31</v>
      </c>
      <c r="D110" s="44">
        <f t="shared" si="0"/>
        <v>3.129792788748005E-3</v>
      </c>
      <c r="E110" s="41"/>
    </row>
    <row r="111" spans="1:5" x14ac:dyDescent="0.2">
      <c r="A111" s="43">
        <v>5128</v>
      </c>
      <c r="B111" s="41" t="s">
        <v>294</v>
      </c>
      <c r="C111" s="141">
        <v>4555.32</v>
      </c>
      <c r="D111" s="44">
        <f t="shared" si="0"/>
        <v>7.1199306640816765E-6</v>
      </c>
      <c r="E111" s="41"/>
    </row>
    <row r="112" spans="1:5" x14ac:dyDescent="0.2">
      <c r="A112" s="43">
        <v>5129</v>
      </c>
      <c r="B112" s="41" t="s">
        <v>295</v>
      </c>
      <c r="C112" s="141">
        <v>2555881.2999999998</v>
      </c>
      <c r="D112" s="44">
        <f t="shared" si="0"/>
        <v>3.9948231170637708E-3</v>
      </c>
      <c r="E112" s="41"/>
    </row>
    <row r="113" spans="1:5" ht="10.5" x14ac:dyDescent="0.25">
      <c r="A113" s="111">
        <v>5130</v>
      </c>
      <c r="B113" s="108" t="s">
        <v>296</v>
      </c>
      <c r="C113" s="140">
        <f>SUM(C114:C122)</f>
        <v>110336340.41000001</v>
      </c>
      <c r="D113" s="112">
        <f t="shared" si="0"/>
        <v>0.17245486452054154</v>
      </c>
      <c r="E113" s="41"/>
    </row>
    <row r="114" spans="1:5" x14ac:dyDescent="0.2">
      <c r="A114" s="43">
        <v>5131</v>
      </c>
      <c r="B114" s="41" t="s">
        <v>297</v>
      </c>
      <c r="C114" s="141">
        <v>7131938.0300000003</v>
      </c>
      <c r="D114" s="44">
        <f t="shared" si="0"/>
        <v>1.1147165133103112E-2</v>
      </c>
      <c r="E114" s="41"/>
    </row>
    <row r="115" spans="1:5" x14ac:dyDescent="0.2">
      <c r="A115" s="43">
        <v>5132</v>
      </c>
      <c r="B115" s="41" t="s">
        <v>298</v>
      </c>
      <c r="C115" s="141">
        <v>4130352.17</v>
      </c>
      <c r="D115" s="44">
        <f t="shared" si="0"/>
        <v>6.4557091639312484E-3</v>
      </c>
      <c r="E115" s="41"/>
    </row>
    <row r="116" spans="1:5" x14ac:dyDescent="0.2">
      <c r="A116" s="43">
        <v>5133</v>
      </c>
      <c r="B116" s="41" t="s">
        <v>299</v>
      </c>
      <c r="C116" s="141">
        <v>21792557.260000002</v>
      </c>
      <c r="D116" s="44">
        <f t="shared" si="0"/>
        <v>3.4061601969615697E-2</v>
      </c>
      <c r="E116" s="41"/>
    </row>
    <row r="117" spans="1:5" x14ac:dyDescent="0.2">
      <c r="A117" s="43">
        <v>5134</v>
      </c>
      <c r="B117" s="41" t="s">
        <v>300</v>
      </c>
      <c r="C117" s="141">
        <v>8345079.2400000002</v>
      </c>
      <c r="D117" s="44">
        <f t="shared" si="0"/>
        <v>1.3043295657619533E-2</v>
      </c>
      <c r="E117" s="41"/>
    </row>
    <row r="118" spans="1:5" x14ac:dyDescent="0.2">
      <c r="A118" s="43">
        <v>5135</v>
      </c>
      <c r="B118" s="41" t="s">
        <v>301</v>
      </c>
      <c r="C118" s="141">
        <v>41489255.640000001</v>
      </c>
      <c r="D118" s="44">
        <f t="shared" si="0"/>
        <v>6.4847392381031335E-2</v>
      </c>
      <c r="E118" s="41"/>
    </row>
    <row r="119" spans="1:5" x14ac:dyDescent="0.2">
      <c r="A119" s="43">
        <v>5136</v>
      </c>
      <c r="B119" s="41" t="s">
        <v>302</v>
      </c>
      <c r="C119" s="141">
        <v>1060247.6399999999</v>
      </c>
      <c r="D119" s="44">
        <f t="shared" si="0"/>
        <v>1.6571590324184096E-3</v>
      </c>
      <c r="E119" s="41"/>
    </row>
    <row r="120" spans="1:5" x14ac:dyDescent="0.2">
      <c r="A120" s="43">
        <v>5137</v>
      </c>
      <c r="B120" s="41" t="s">
        <v>303</v>
      </c>
      <c r="C120" s="141">
        <v>824840.3</v>
      </c>
      <c r="D120" s="44">
        <f t="shared" si="0"/>
        <v>1.2892191426596442E-3</v>
      </c>
      <c r="E120" s="41"/>
    </row>
    <row r="121" spans="1:5" x14ac:dyDescent="0.2">
      <c r="A121" s="43">
        <v>5138</v>
      </c>
      <c r="B121" s="41" t="s">
        <v>304</v>
      </c>
      <c r="C121" s="141">
        <v>7861687.0099999998</v>
      </c>
      <c r="D121" s="44">
        <f t="shared" si="0"/>
        <v>1.2287757262697591E-2</v>
      </c>
      <c r="E121" s="41"/>
    </row>
    <row r="122" spans="1:5" x14ac:dyDescent="0.2">
      <c r="A122" s="43">
        <v>5139</v>
      </c>
      <c r="B122" s="41" t="s">
        <v>305</v>
      </c>
      <c r="C122" s="141">
        <v>17700383.120000001</v>
      </c>
      <c r="D122" s="44">
        <f t="shared" si="0"/>
        <v>2.7665564777464968E-2</v>
      </c>
      <c r="E122" s="41"/>
    </row>
    <row r="123" spans="1:5" ht="10.5" x14ac:dyDescent="0.25">
      <c r="A123" s="111">
        <v>5200</v>
      </c>
      <c r="B123" s="108" t="s">
        <v>306</v>
      </c>
      <c r="C123" s="140">
        <f>C124+C127+C130+C133+C138+C142+C145+C147+C153</f>
        <v>1254579.3599999999</v>
      </c>
      <c r="D123" s="112">
        <f t="shared" si="0"/>
        <v>1.9608980391691393E-3</v>
      </c>
      <c r="E123" s="41"/>
    </row>
    <row r="124" spans="1:5" ht="10.5" x14ac:dyDescent="0.25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ht="10.5" x14ac:dyDescent="0.25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ht="10.5" x14ac:dyDescent="0.25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ht="10.5" x14ac:dyDescent="0.25">
      <c r="A133" s="111">
        <v>5240</v>
      </c>
      <c r="B133" s="108" t="s">
        <v>258</v>
      </c>
      <c r="C133" s="140">
        <f>SUM(C134:C137)</f>
        <v>1254579.3599999999</v>
      </c>
      <c r="D133" s="112">
        <f t="shared" si="0"/>
        <v>1.9608980391691393E-3</v>
      </c>
      <c r="E133" s="41"/>
    </row>
    <row r="134" spans="1:5" x14ac:dyDescent="0.2">
      <c r="A134" s="43">
        <v>5241</v>
      </c>
      <c r="B134" s="41" t="s">
        <v>315</v>
      </c>
      <c r="C134" s="141">
        <v>908747.36</v>
      </c>
      <c r="D134" s="44">
        <f t="shared" si="0"/>
        <v>1.420365242039477E-3</v>
      </c>
      <c r="E134" s="41"/>
    </row>
    <row r="135" spans="1:5" x14ac:dyDescent="0.2">
      <c r="A135" s="43">
        <v>5242</v>
      </c>
      <c r="B135" s="41" t="s">
        <v>316</v>
      </c>
      <c r="C135" s="141">
        <v>345832</v>
      </c>
      <c r="D135" s="44">
        <f t="shared" si="0"/>
        <v>5.4053279712966255E-4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ht="10.5" x14ac:dyDescent="0.25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ht="10.5" x14ac:dyDescent="0.25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ht="10.5" x14ac:dyDescent="0.25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ht="10.5" x14ac:dyDescent="0.25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ht="10.5" x14ac:dyDescent="0.25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ht="10.5" x14ac:dyDescent="0.25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ht="10.5" x14ac:dyDescent="0.25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ht="10.5" x14ac:dyDescent="0.25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ht="10.5" x14ac:dyDescent="0.25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ht="10.5" x14ac:dyDescent="0.25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ht="10.5" x14ac:dyDescent="0.25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ht="10.5" x14ac:dyDescent="0.25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ht="10.5" x14ac:dyDescent="0.25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ht="10.5" x14ac:dyDescent="0.25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ht="10.5" x14ac:dyDescent="0.25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ht="10.5" x14ac:dyDescent="0.25">
      <c r="A181" s="111">
        <v>5500</v>
      </c>
      <c r="B181" s="108" t="s">
        <v>357</v>
      </c>
      <c r="C181" s="140">
        <f>C182+C191+C194+C200</f>
        <v>21467941.160000004</v>
      </c>
      <c r="D181" s="112">
        <f t="shared" si="1"/>
        <v>3.3554229463525105E-2</v>
      </c>
      <c r="E181" s="41"/>
    </row>
    <row r="182" spans="1:5" ht="10.5" x14ac:dyDescent="0.25">
      <c r="A182" s="111">
        <v>5510</v>
      </c>
      <c r="B182" s="108" t="s">
        <v>358</v>
      </c>
      <c r="C182" s="140">
        <f>SUM(C183:C190)</f>
        <v>21467887.810000002</v>
      </c>
      <c r="D182" s="112">
        <f t="shared" si="1"/>
        <v>3.3554146077879106E-2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145768.29999999999</v>
      </c>
      <c r="D185" s="44">
        <f t="shared" si="1"/>
        <v>2.2783474904530462E-4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19917964.940000001</v>
      </c>
      <c r="D187" s="44">
        <f t="shared" si="1"/>
        <v>3.1131628369117814E-2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1404154.57</v>
      </c>
      <c r="D190" s="44">
        <f t="shared" si="1"/>
        <v>2.1946829597159854E-3</v>
      </c>
      <c r="E190" s="41"/>
    </row>
    <row r="191" spans="1:5" ht="10.5" x14ac:dyDescent="0.25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ht="10.5" x14ac:dyDescent="0.25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ht="10.5" x14ac:dyDescent="0.25">
      <c r="A200" s="111">
        <v>5590</v>
      </c>
      <c r="B200" s="108" t="s">
        <v>374</v>
      </c>
      <c r="C200" s="140">
        <f>SUM(C201:C209)</f>
        <v>53.35</v>
      </c>
      <c r="D200" s="112">
        <f t="shared" si="1"/>
        <v>8.3385645998252031E-8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53.35</v>
      </c>
      <c r="D209" s="44">
        <f t="shared" si="1"/>
        <v>8.3385645998252031E-8</v>
      </c>
      <c r="E209" s="41"/>
    </row>
    <row r="210" spans="1:5" ht="10.5" x14ac:dyDescent="0.25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ht="10.5" x14ac:dyDescent="0.25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tabSelected="1" view="pageBreakPreview" topLeftCell="A166" zoomScale="60" zoomScaleNormal="112" workbookViewId="0">
      <selection activeCell="F34" sqref="F34"/>
    </sheetView>
  </sheetViews>
  <sheetFormatPr baseColWidth="10" defaultColWidth="9.1796875" defaultRowHeight="10" x14ac:dyDescent="0.2"/>
  <cols>
    <col min="1" max="1" width="10" style="14" customWidth="1"/>
    <col min="2" max="2" width="64.54296875" style="14" bestFit="1" customWidth="1"/>
    <col min="3" max="3" width="16.453125" style="14" bestFit="1" customWidth="1"/>
    <col min="4" max="4" width="19.1796875" style="14" customWidth="1"/>
    <col min="5" max="5" width="28" style="14" customWidth="1"/>
    <col min="6" max="6" width="53.81640625" style="14" bestFit="1" customWidth="1"/>
    <col min="7" max="7" width="16.54296875" style="14" customWidth="1"/>
    <col min="8" max="8" width="26" style="14" customWidth="1"/>
    <col min="9" max="9" width="27.1796875" style="14" customWidth="1"/>
    <col min="10" max="10" width="22.1796875" style="14" customWidth="1"/>
    <col min="11" max="16384" width="9.1796875" style="14"/>
  </cols>
  <sheetData>
    <row r="1" spans="1:8" s="11" customFormat="1" ht="19" customHeight="1" x14ac:dyDescent="0.3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9" customHeight="1" x14ac:dyDescent="0.3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9" customHeight="1" x14ac:dyDescent="0.3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4</v>
      </c>
    </row>
    <row r="4" spans="1:8" s="11" customFormat="1" ht="19" customHeight="1" x14ac:dyDescent="0.3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ht="10.5" x14ac:dyDescent="0.25">
      <c r="A5" s="12" t="s">
        <v>116</v>
      </c>
      <c r="B5" s="13"/>
      <c r="C5" s="13"/>
      <c r="D5" s="13"/>
      <c r="E5" s="13"/>
      <c r="F5" s="13"/>
      <c r="G5" s="13"/>
      <c r="H5" s="13"/>
    </row>
    <row r="7" spans="1:8" ht="10.5" x14ac:dyDescent="0.25">
      <c r="A7" s="13" t="s">
        <v>88</v>
      </c>
      <c r="B7" s="13"/>
      <c r="C7" s="13"/>
      <c r="D7" s="13"/>
      <c r="E7" s="13"/>
      <c r="F7" s="13"/>
      <c r="G7" s="13"/>
      <c r="H7" s="13"/>
    </row>
    <row r="8" spans="1:8" ht="10.5" x14ac:dyDescent="0.25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1391.34</v>
      </c>
    </row>
    <row r="12" spans="1:8" x14ac:dyDescent="0.2">
      <c r="C12" s="143"/>
    </row>
    <row r="13" spans="1:8" ht="10.5" x14ac:dyDescent="0.25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ht="10.5" x14ac:dyDescent="0.25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12300952.470000001</v>
      </c>
      <c r="D15" s="143">
        <v>12210388.51</v>
      </c>
      <c r="E15" s="143">
        <v>12219425.560000001</v>
      </c>
      <c r="F15" s="143">
        <v>13360874.02</v>
      </c>
      <c r="G15" s="143">
        <v>6570813.1799999997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ht="10.5" x14ac:dyDescent="0.25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ht="10.5" x14ac:dyDescent="0.25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378202.82</v>
      </c>
      <c r="D20" s="143">
        <v>378202.82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2943</v>
      </c>
      <c r="D21" s="143">
        <v>2943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445070.03</v>
      </c>
      <c r="D27" s="143">
        <v>445070.03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ht="10.5" x14ac:dyDescent="0.25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ht="10.5" x14ac:dyDescent="0.25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ht="10.5" x14ac:dyDescent="0.25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ht="10.5" x14ac:dyDescent="0.25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ht="10.5" x14ac:dyDescent="0.25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ht="10.5" x14ac:dyDescent="0.25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ht="10.5" x14ac:dyDescent="0.25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ht="10.5" x14ac:dyDescent="0.25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ht="10.5" x14ac:dyDescent="0.25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0.5" x14ac:dyDescent="0.25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1049026497.16</v>
      </c>
      <c r="D56" s="143">
        <f>SUM(D57:D63)</f>
        <v>145768.29999999999</v>
      </c>
      <c r="E56" s="143">
        <f>SUM(E57:E63)</f>
        <v>342003.6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155662854.03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826809708.46000004</v>
      </c>
      <c r="D59" s="143">
        <v>145768.29999999999</v>
      </c>
      <c r="E59" s="143">
        <v>342003.6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66553934.670000002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345963349.97999996</v>
      </c>
      <c r="D64" s="143">
        <f t="shared" ref="D64:E64" si="0">SUM(D65:D72)</f>
        <v>19917964.940000001</v>
      </c>
      <c r="E64" s="143">
        <f t="shared" si="0"/>
        <v>283568417.80000001</v>
      </c>
    </row>
    <row r="65" spans="1:9" x14ac:dyDescent="0.2">
      <c r="A65" s="16">
        <v>1241</v>
      </c>
      <c r="B65" s="14" t="s">
        <v>158</v>
      </c>
      <c r="C65" s="143">
        <v>152727239.75999999</v>
      </c>
      <c r="D65" s="143">
        <v>9530245.75</v>
      </c>
      <c r="E65" s="143">
        <v>192420854.22999999</v>
      </c>
    </row>
    <row r="66" spans="1:9" x14ac:dyDescent="0.2">
      <c r="A66" s="16">
        <v>1242</v>
      </c>
      <c r="B66" s="14" t="s">
        <v>159</v>
      </c>
      <c r="C66" s="143">
        <v>10075136.16</v>
      </c>
      <c r="D66" s="143">
        <v>811978.09</v>
      </c>
      <c r="E66" s="143">
        <v>7659137.3499999996</v>
      </c>
    </row>
    <row r="67" spans="1:9" x14ac:dyDescent="0.2">
      <c r="A67" s="16">
        <v>1243</v>
      </c>
      <c r="B67" s="14" t="s">
        <v>160</v>
      </c>
      <c r="C67" s="143">
        <v>10289783.470000001</v>
      </c>
      <c r="D67" s="143">
        <v>797155.43</v>
      </c>
      <c r="E67" s="143">
        <v>8172867.9800000004</v>
      </c>
    </row>
    <row r="68" spans="1:9" x14ac:dyDescent="0.2">
      <c r="A68" s="16">
        <v>1244</v>
      </c>
      <c r="B68" s="14" t="s">
        <v>161</v>
      </c>
      <c r="C68" s="143">
        <v>17529094.48</v>
      </c>
      <c r="D68" s="143">
        <v>1312683.21</v>
      </c>
      <c r="E68" s="143">
        <v>12186734.34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153778671.72</v>
      </c>
      <c r="D70" s="143">
        <v>7465902.46</v>
      </c>
      <c r="E70" s="143">
        <v>63043578.590000004</v>
      </c>
    </row>
    <row r="71" spans="1:9" x14ac:dyDescent="0.2">
      <c r="A71" s="16">
        <v>1247</v>
      </c>
      <c r="B71" s="14" t="s">
        <v>164</v>
      </c>
      <c r="C71" s="143">
        <v>1563424.39</v>
      </c>
      <c r="D71" s="143">
        <v>0</v>
      </c>
      <c r="E71" s="143">
        <v>85245.31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ht="10.5" x14ac:dyDescent="0.25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ht="10.5" x14ac:dyDescent="0.25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ht="10.5" x14ac:dyDescent="0.25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ht="10.5" x14ac:dyDescent="0.25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ht="10.5" x14ac:dyDescent="0.25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ht="10.5" x14ac:dyDescent="0.25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ht="10.5" x14ac:dyDescent="0.25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ht="10.5" x14ac:dyDescent="0.25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34633936.75</v>
      </c>
      <c r="D110" s="143">
        <f>SUM(D111:D119)</f>
        <v>34633936.75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17495552.050000001</v>
      </c>
      <c r="D111" s="143">
        <f>C111</f>
        <v>17495552.050000001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1027037.67</v>
      </c>
      <c r="D112" s="143">
        <f t="shared" ref="D112:D119" si="1">C112</f>
        <v>1027037.67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5492432.9100000001</v>
      </c>
      <c r="D117" s="143">
        <f t="shared" si="1"/>
        <v>5492432.9100000001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10618914.119999999</v>
      </c>
      <c r="D119" s="143">
        <f t="shared" si="1"/>
        <v>10618914.119999999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ht="10.5" x14ac:dyDescent="0.25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ht="10.5" x14ac:dyDescent="0.25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ht="10.5" x14ac:dyDescent="0.25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ht="10.5" x14ac:dyDescent="0.25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ht="10.5" x14ac:dyDescent="0.25">
      <c r="A153" s="113" t="s">
        <v>564</v>
      </c>
      <c r="B153" s="113"/>
      <c r="C153" s="113"/>
      <c r="D153" s="113"/>
      <c r="E153" s="113"/>
    </row>
    <row r="154" spans="1:5" ht="10.5" x14ac:dyDescent="0.25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ht="10.5" x14ac:dyDescent="0.25">
      <c r="A165" s="113" t="s">
        <v>574</v>
      </c>
      <c r="B165" s="113"/>
      <c r="C165" s="113"/>
      <c r="D165" s="113"/>
      <c r="E165" s="113"/>
    </row>
    <row r="166" spans="1:5" ht="10.5" x14ac:dyDescent="0.25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5655.95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576</v>
      </c>
      <c r="C168" s="145">
        <v>5656.12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-0.17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4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abSelected="1" view="pageBreakPreview" zoomScale="60" zoomScaleNormal="100" workbookViewId="0">
      <selection activeCell="F34" sqref="F34"/>
    </sheetView>
  </sheetViews>
  <sheetFormatPr baseColWidth="10" defaultColWidth="9.1796875" defaultRowHeight="10" x14ac:dyDescent="0.2"/>
  <cols>
    <col min="1" max="1" width="10" style="22" customWidth="1"/>
    <col min="2" max="2" width="48.1796875" style="22" customWidth="1"/>
    <col min="3" max="3" width="22.81640625" style="22" customWidth="1"/>
    <col min="4" max="4" width="16.54296875" style="22" customWidth="1"/>
    <col min="5" max="5" width="24.1796875" style="22" bestFit="1" customWidth="1"/>
    <col min="6" max="16384" width="9.1796875" style="22"/>
  </cols>
  <sheetData>
    <row r="1" spans="1:5" ht="19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9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9" customHeight="1" x14ac:dyDescent="0.2">
      <c r="A3" s="173" t="s">
        <v>597</v>
      </c>
      <c r="B3" s="173"/>
      <c r="C3" s="173"/>
      <c r="D3" s="20" t="s">
        <v>500</v>
      </c>
      <c r="E3" s="21">
        <v>4</v>
      </c>
    </row>
    <row r="4" spans="1:5" ht="19" customHeight="1" x14ac:dyDescent="0.2">
      <c r="A4" s="173" t="s">
        <v>516</v>
      </c>
      <c r="B4" s="173"/>
      <c r="C4" s="173"/>
      <c r="D4" s="20"/>
      <c r="E4" s="21"/>
    </row>
    <row r="5" spans="1:5" ht="10.5" x14ac:dyDescent="0.25">
      <c r="A5" s="23" t="s">
        <v>116</v>
      </c>
      <c r="B5" s="24"/>
      <c r="C5" s="24"/>
      <c r="D5" s="24"/>
      <c r="E5" s="24"/>
    </row>
    <row r="7" spans="1:5" ht="10.5" x14ac:dyDescent="0.25">
      <c r="A7" s="24" t="s">
        <v>107</v>
      </c>
      <c r="B7" s="24"/>
      <c r="C7" s="24"/>
      <c r="D7" s="24"/>
      <c r="E7" s="24"/>
    </row>
    <row r="8" spans="1:5" ht="10.5" x14ac:dyDescent="0.25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199211126.08000001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119153863.09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ht="10.5" x14ac:dyDescent="0.25">
      <c r="A13" s="24" t="s">
        <v>108</v>
      </c>
      <c r="B13" s="24"/>
      <c r="C13" s="24"/>
      <c r="D13" s="24"/>
      <c r="E13" s="24"/>
    </row>
    <row r="14" spans="1:5" ht="10.5" x14ac:dyDescent="0.25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-24372307.920000002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-236488708.21000001</v>
      </c>
    </row>
    <row r="17" spans="1:5" x14ac:dyDescent="0.2">
      <c r="A17" s="26">
        <v>3230</v>
      </c>
      <c r="B17" s="22" t="s">
        <v>389</v>
      </c>
      <c r="C17" s="146">
        <f>SUM(C18:C21)</f>
        <v>351943661.03999996</v>
      </c>
    </row>
    <row r="18" spans="1:5" x14ac:dyDescent="0.2">
      <c r="A18" s="26">
        <v>3231</v>
      </c>
      <c r="B18" s="22" t="s">
        <v>390</v>
      </c>
      <c r="C18" s="146">
        <v>347525674.52999997</v>
      </c>
    </row>
    <row r="19" spans="1:5" x14ac:dyDescent="0.2">
      <c r="A19" s="26">
        <v>3232</v>
      </c>
      <c r="B19" s="22" t="s">
        <v>391</v>
      </c>
      <c r="C19" s="146">
        <v>4417986.51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25000000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25000000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abSelected="1" view="pageBreakPreview" topLeftCell="A116" zoomScale="60" zoomScaleNormal="100" workbookViewId="0">
      <selection activeCell="F34" sqref="F34"/>
    </sheetView>
  </sheetViews>
  <sheetFormatPr baseColWidth="10" defaultColWidth="9.1796875" defaultRowHeight="10" x14ac:dyDescent="0.2"/>
  <cols>
    <col min="1" max="1" width="10" style="22" customWidth="1"/>
    <col min="2" max="2" width="63.453125" style="22" bestFit="1" customWidth="1"/>
    <col min="3" max="3" width="15.453125" style="22" bestFit="1" customWidth="1"/>
    <col min="4" max="4" width="16.453125" style="22" bestFit="1" customWidth="1"/>
    <col min="5" max="5" width="24.1796875" style="22" bestFit="1" customWidth="1"/>
    <col min="6" max="16384" width="9.1796875" style="22"/>
  </cols>
  <sheetData>
    <row r="1" spans="1:5" s="28" customFormat="1" ht="19" customHeight="1" x14ac:dyDescent="0.3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9" customHeight="1" x14ac:dyDescent="0.3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9" customHeight="1" x14ac:dyDescent="0.35">
      <c r="A3" s="173" t="s">
        <v>597</v>
      </c>
      <c r="B3" s="173"/>
      <c r="C3" s="173"/>
      <c r="D3" s="20" t="s">
        <v>500</v>
      </c>
      <c r="E3" s="21">
        <v>4</v>
      </c>
    </row>
    <row r="4" spans="1:5" s="28" customFormat="1" ht="19" customHeight="1" x14ac:dyDescent="0.35">
      <c r="A4" s="173" t="s">
        <v>516</v>
      </c>
      <c r="B4" s="173"/>
      <c r="C4" s="173"/>
      <c r="D4" s="20"/>
      <c r="E4" s="21"/>
    </row>
    <row r="5" spans="1:5" ht="10.5" x14ac:dyDescent="0.25">
      <c r="A5" s="23" t="s">
        <v>116</v>
      </c>
      <c r="B5" s="24"/>
      <c r="C5" s="24"/>
      <c r="D5" s="24"/>
      <c r="E5" s="24"/>
    </row>
    <row r="7" spans="1:5" ht="10.5" x14ac:dyDescent="0.25">
      <c r="A7" s="24" t="s">
        <v>584</v>
      </c>
      <c r="B7" s="24"/>
      <c r="C7" s="24"/>
      <c r="D7" s="24"/>
      <c r="E7" s="136"/>
    </row>
    <row r="8" spans="1:5" ht="10.5" x14ac:dyDescent="0.25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73523050.930000007</v>
      </c>
      <c r="D10" s="146">
        <v>113672660.11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ht="10.5" x14ac:dyDescent="0.25">
      <c r="A16" s="33">
        <v>1110</v>
      </c>
      <c r="B16" s="34" t="s">
        <v>519</v>
      </c>
      <c r="C16" s="147">
        <f>SUM(C9:C15)</f>
        <v>73523050.930000007</v>
      </c>
      <c r="D16" s="147">
        <f>SUM(D9:D15)</f>
        <v>113672660.11</v>
      </c>
    </row>
    <row r="19" spans="1:5" ht="10.5" x14ac:dyDescent="0.25">
      <c r="A19" s="24" t="s">
        <v>585</v>
      </c>
      <c r="B19" s="24"/>
      <c r="C19" s="24"/>
      <c r="D19" s="24"/>
    </row>
    <row r="20" spans="1:5" ht="10.5" x14ac:dyDescent="0.25">
      <c r="A20" s="25" t="s">
        <v>86</v>
      </c>
      <c r="B20" s="25" t="s">
        <v>83</v>
      </c>
      <c r="C20" s="81">
        <v>2025</v>
      </c>
      <c r="D20" s="81">
        <v>2024</v>
      </c>
    </row>
    <row r="21" spans="1:5" ht="10.5" x14ac:dyDescent="0.25">
      <c r="A21" s="33">
        <v>1230</v>
      </c>
      <c r="B21" s="34" t="s">
        <v>149</v>
      </c>
      <c r="C21" s="147">
        <f>SUM(C22:C28)</f>
        <v>14179226.949999999</v>
      </c>
      <c r="D21" s="147">
        <f>SUM(D22:D28)</f>
        <v>1173858.8799999999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14179226.949999999</v>
      </c>
      <c r="D27" s="146">
        <v>1173858.8799999999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ht="10.5" x14ac:dyDescent="0.25">
      <c r="A29" s="33">
        <v>1240</v>
      </c>
      <c r="B29" s="34" t="s">
        <v>157</v>
      </c>
      <c r="C29" s="147">
        <f>SUM(C30:C37)</f>
        <v>21231784</v>
      </c>
      <c r="D29" s="147">
        <f>SUM(D30:D37)</f>
        <v>12476219.940000001</v>
      </c>
    </row>
    <row r="30" spans="1:5" x14ac:dyDescent="0.2">
      <c r="A30" s="26">
        <v>1241</v>
      </c>
      <c r="B30" s="22" t="s">
        <v>158</v>
      </c>
      <c r="C30" s="146">
        <v>14221802.1</v>
      </c>
      <c r="D30" s="146">
        <v>6206772.4199999999</v>
      </c>
    </row>
    <row r="31" spans="1:5" x14ac:dyDescent="0.2">
      <c r="A31" s="26">
        <v>1242</v>
      </c>
      <c r="B31" s="22" t="s">
        <v>159</v>
      </c>
      <c r="C31" s="146">
        <v>375526.8</v>
      </c>
      <c r="D31" s="146">
        <v>81583.38</v>
      </c>
    </row>
    <row r="32" spans="1:5" x14ac:dyDescent="0.2">
      <c r="A32" s="26">
        <v>1243</v>
      </c>
      <c r="B32" s="22" t="s">
        <v>160</v>
      </c>
      <c r="C32" s="146">
        <v>431318.52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463000</v>
      </c>
      <c r="D33" s="146">
        <v>4600000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5706646.5800000001</v>
      </c>
      <c r="D35" s="146">
        <v>1587864.14</v>
      </c>
    </row>
    <row r="36" spans="1:5" x14ac:dyDescent="0.2">
      <c r="A36" s="26">
        <v>1247</v>
      </c>
      <c r="B36" s="22" t="s">
        <v>164</v>
      </c>
      <c r="C36" s="146">
        <v>33490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ht="10.5" x14ac:dyDescent="0.25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ht="10.5" x14ac:dyDescent="0.25">
      <c r="B44" s="82" t="s">
        <v>520</v>
      </c>
      <c r="C44" s="147">
        <f>C21+C29+C38</f>
        <v>35411010.950000003</v>
      </c>
      <c r="D44" s="147">
        <f>D21+D29+D38</f>
        <v>13650078.82</v>
      </c>
    </row>
    <row r="46" spans="1:5" ht="10.5" x14ac:dyDescent="0.25">
      <c r="A46" s="24" t="s">
        <v>586</v>
      </c>
      <c r="B46" s="24"/>
      <c r="C46" s="24"/>
      <c r="D46" s="24"/>
      <c r="E46" s="136"/>
    </row>
    <row r="47" spans="1:5" ht="10.5" x14ac:dyDescent="0.25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ht="10.5" x14ac:dyDescent="0.25">
      <c r="A48" s="33">
        <v>3210</v>
      </c>
      <c r="B48" s="34" t="s">
        <v>521</v>
      </c>
      <c r="C48" s="147">
        <v>-24372307.920000002</v>
      </c>
      <c r="D48" s="147">
        <v>-30483709.670000002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ht="10.5" x14ac:dyDescent="0.25">
      <c r="A49" s="26"/>
      <c r="B49" s="82" t="s">
        <v>510</v>
      </c>
      <c r="C49" s="147">
        <f>C54+C66+C94+C97+C50</f>
        <v>41055566.440000005</v>
      </c>
      <c r="D49" s="147">
        <f>D54+D66+D94+D97+D50</f>
        <v>32035404.810000002</v>
      </c>
    </row>
    <row r="50" spans="1:4" ht="10.5" x14ac:dyDescent="0.25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ht="10.5" x14ac:dyDescent="0.25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ht="10.5" x14ac:dyDescent="0.25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ht="10.5" x14ac:dyDescent="0.25">
      <c r="A66" s="33">
        <v>5500</v>
      </c>
      <c r="B66" s="34" t="s">
        <v>357</v>
      </c>
      <c r="C66" s="147">
        <f>C67+C76+C79+C85</f>
        <v>21467941.160000004</v>
      </c>
      <c r="D66" s="147">
        <f>D67+D76+D79+D85</f>
        <v>15648006.620000001</v>
      </c>
    </row>
    <row r="67" spans="1:4" x14ac:dyDescent="0.2">
      <c r="A67" s="26">
        <v>5510</v>
      </c>
      <c r="B67" s="22" t="s">
        <v>358</v>
      </c>
      <c r="C67" s="146">
        <f>SUM(C68:C75)</f>
        <v>21467887.810000002</v>
      </c>
      <c r="D67" s="146">
        <f>SUM(D68:D75)</f>
        <v>15647221.210000001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145768.29999999999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19917964.940000001</v>
      </c>
      <c r="D72" s="146">
        <v>15647221.210000001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1404154.57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53.35</v>
      </c>
      <c r="D85" s="146">
        <f>SUM(D86:D93)</f>
        <v>785.41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53.35</v>
      </c>
      <c r="D93" s="146">
        <v>785.41</v>
      </c>
    </row>
    <row r="94" spans="1:4" ht="10.5" x14ac:dyDescent="0.25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ht="10.5" x14ac:dyDescent="0.25">
      <c r="A97" s="33">
        <v>2110</v>
      </c>
      <c r="B97" s="85" t="s">
        <v>522</v>
      </c>
      <c r="C97" s="147">
        <f>SUM(C98:C102)</f>
        <v>19587625.280000001</v>
      </c>
      <c r="D97" s="147">
        <f>SUM(D98:D102)</f>
        <v>16387398.189999999</v>
      </c>
    </row>
    <row r="98" spans="1:4" x14ac:dyDescent="0.2">
      <c r="A98" s="26">
        <v>2111</v>
      </c>
      <c r="B98" s="22" t="s">
        <v>523</v>
      </c>
      <c r="C98" s="146">
        <v>16917101.039999999</v>
      </c>
      <c r="D98" s="146">
        <v>14059243.279999999</v>
      </c>
    </row>
    <row r="99" spans="1:4" x14ac:dyDescent="0.2">
      <c r="A99" s="26">
        <v>2112</v>
      </c>
      <c r="B99" s="22" t="s">
        <v>524</v>
      </c>
      <c r="C99" s="146">
        <v>214258.8</v>
      </c>
      <c r="D99" s="146">
        <v>212752.41</v>
      </c>
    </row>
    <row r="100" spans="1:4" x14ac:dyDescent="0.2">
      <c r="A100" s="26">
        <v>2112</v>
      </c>
      <c r="B100" s="22" t="s">
        <v>525</v>
      </c>
      <c r="C100" s="146">
        <v>2456265.44</v>
      </c>
      <c r="D100" s="146">
        <v>2115402.5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ht="10.5" x14ac:dyDescent="0.25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ht="10.5" x14ac:dyDescent="0.25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ht="10.5" x14ac:dyDescent="0.25">
      <c r="A106" s="98"/>
      <c r="B106" s="102" t="s">
        <v>542</v>
      </c>
      <c r="C106" s="150">
        <f>+C107+C129</f>
        <v>26729.87</v>
      </c>
      <c r="D106" s="150">
        <f>+D107+D129</f>
        <v>108.72</v>
      </c>
    </row>
    <row r="107" spans="1:4" ht="10.5" x14ac:dyDescent="0.25">
      <c r="A107" s="96">
        <v>4300</v>
      </c>
      <c r="B107" s="100" t="s">
        <v>590</v>
      </c>
      <c r="C107" s="153">
        <f>C121+C108+C111+C117+C119</f>
        <v>712.98</v>
      </c>
      <c r="D107" s="155">
        <f>D121+D108+D111+D117+D119</f>
        <v>108.72</v>
      </c>
    </row>
    <row r="108" spans="1:4" ht="10.5" x14ac:dyDescent="0.25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ht="10.5" x14ac:dyDescent="0.25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ht="10.5" x14ac:dyDescent="0.25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ht="10.5" x14ac:dyDescent="0.25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ht="10.5" x14ac:dyDescent="0.25">
      <c r="A121" s="123">
        <v>4390</v>
      </c>
      <c r="B121" s="124" t="s">
        <v>271</v>
      </c>
      <c r="C121" s="157">
        <f>SUM(C122:C128)</f>
        <v>712.98</v>
      </c>
      <c r="D121" s="157">
        <f>SUM(D122:D128)</f>
        <v>108.72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712.98</v>
      </c>
      <c r="D128" s="154">
        <v>108.72</v>
      </c>
    </row>
    <row r="129" spans="1:4" ht="10.5" x14ac:dyDescent="0.25">
      <c r="A129" s="33">
        <v>1120</v>
      </c>
      <c r="B129" s="85" t="s">
        <v>528</v>
      </c>
      <c r="C129" s="147">
        <f>SUM(C130:C138)</f>
        <v>26016.89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26016.89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ht="10.5" x14ac:dyDescent="0.25">
      <c r="A139" s="26"/>
      <c r="B139" s="87" t="s">
        <v>538</v>
      </c>
      <c r="C139" s="147">
        <f>C48+C49-C103-C106</f>
        <v>16656528.650000004</v>
      </c>
      <c r="D139" s="147">
        <f>D48+D49-D103-D106</f>
        <v>1551586.4200000006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tabSelected="1" view="pageBreakPreview" topLeftCell="A17" zoomScale="60" zoomScaleNormal="100" workbookViewId="0">
      <selection activeCell="F34" sqref="F34"/>
    </sheetView>
  </sheetViews>
  <sheetFormatPr baseColWidth="10" defaultColWidth="11.453125" defaultRowHeight="10" x14ac:dyDescent="0.2"/>
  <cols>
    <col min="1" max="1" width="3.453125" style="30" customWidth="1"/>
    <col min="2" max="2" width="63.1796875" style="30" customWidth="1"/>
    <col min="3" max="3" width="17.54296875" style="30" customWidth="1"/>
    <col min="4" max="16384" width="11.453125" style="30"/>
  </cols>
  <sheetData>
    <row r="1" spans="1:3" s="29" customFormat="1" ht="18" customHeight="1" x14ac:dyDescent="0.35">
      <c r="A1" s="174" t="s">
        <v>596</v>
      </c>
      <c r="B1" s="175"/>
      <c r="C1" s="176"/>
    </row>
    <row r="2" spans="1:3" s="29" customFormat="1" ht="18" customHeight="1" x14ac:dyDescent="0.35">
      <c r="A2" s="177" t="s">
        <v>506</v>
      </c>
      <c r="B2" s="178"/>
      <c r="C2" s="179"/>
    </row>
    <row r="3" spans="1:3" s="29" customFormat="1" ht="18" customHeight="1" x14ac:dyDescent="0.35">
      <c r="A3" s="177" t="s">
        <v>597</v>
      </c>
      <c r="B3" s="178"/>
      <c r="C3" s="179"/>
    </row>
    <row r="4" spans="1:3" s="31" customFormat="1" ht="18" customHeight="1" x14ac:dyDescent="0.25">
      <c r="A4" s="180" t="s">
        <v>507</v>
      </c>
      <c r="B4" s="181"/>
      <c r="C4" s="182"/>
    </row>
    <row r="5" spans="1:3" s="31" customFormat="1" ht="18" customHeight="1" x14ac:dyDescent="0.25">
      <c r="A5" s="183" t="s">
        <v>406</v>
      </c>
      <c r="B5" s="184"/>
      <c r="C5" s="129">
        <v>2025</v>
      </c>
    </row>
    <row r="6" spans="1:3" ht="10.5" x14ac:dyDescent="0.2">
      <c r="A6" s="45" t="s">
        <v>435</v>
      </c>
      <c r="B6" s="45"/>
      <c r="C6" s="88">
        <v>615425344.40999997</v>
      </c>
    </row>
    <row r="7" spans="1:3" ht="10.5" x14ac:dyDescent="0.2">
      <c r="A7" s="46"/>
      <c r="B7" s="47"/>
      <c r="C7" s="48"/>
    </row>
    <row r="8" spans="1:3" ht="10.5" x14ac:dyDescent="0.2">
      <c r="A8" s="55" t="s">
        <v>436</v>
      </c>
      <c r="B8" s="55"/>
      <c r="C8" s="89">
        <f>SUM(C9:C14)</f>
        <v>712.98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712.98</v>
      </c>
    </row>
    <row r="15" spans="1:3" x14ac:dyDescent="0.2">
      <c r="A15" s="46"/>
      <c r="B15" s="53"/>
      <c r="C15" s="54"/>
    </row>
    <row r="16" spans="1:3" ht="10.5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ht="10.5" x14ac:dyDescent="0.2">
      <c r="A21" s="60" t="s">
        <v>543</v>
      </c>
      <c r="B21" s="60"/>
      <c r="C21" s="88">
        <f>C6+C8-C16</f>
        <v>615426057.38999999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4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abSelected="1" view="pageBreakPreview" topLeftCell="A14" zoomScale="60" zoomScaleNormal="100" workbookViewId="0">
      <selection activeCell="F34" sqref="F34"/>
    </sheetView>
  </sheetViews>
  <sheetFormatPr baseColWidth="10" defaultColWidth="11.453125" defaultRowHeight="10" x14ac:dyDescent="0.2"/>
  <cols>
    <col min="1" max="1" width="3.54296875" style="30" customWidth="1"/>
    <col min="2" max="2" width="62.1796875" style="30" customWidth="1"/>
    <col min="3" max="3" width="17.54296875" style="30" customWidth="1"/>
    <col min="4" max="16384" width="11.453125" style="30"/>
  </cols>
  <sheetData>
    <row r="1" spans="1:3" s="32" customFormat="1" ht="19" customHeight="1" x14ac:dyDescent="0.35">
      <c r="A1" s="185" t="s">
        <v>596</v>
      </c>
      <c r="B1" s="186"/>
      <c r="C1" s="187"/>
    </row>
    <row r="2" spans="1:3" s="32" customFormat="1" ht="19" customHeight="1" x14ac:dyDescent="0.35">
      <c r="A2" s="188" t="s">
        <v>508</v>
      </c>
      <c r="B2" s="189"/>
      <c r="C2" s="190"/>
    </row>
    <row r="3" spans="1:3" s="32" customFormat="1" ht="19" customHeight="1" x14ac:dyDescent="0.35">
      <c r="A3" s="188" t="s">
        <v>597</v>
      </c>
      <c r="B3" s="189"/>
      <c r="C3" s="190"/>
    </row>
    <row r="4" spans="1:3" ht="10.5" x14ac:dyDescent="0.2">
      <c r="A4" s="180" t="s">
        <v>507</v>
      </c>
      <c r="B4" s="181"/>
      <c r="C4" s="182"/>
    </row>
    <row r="5" spans="1:3" ht="22.4" customHeight="1" x14ac:dyDescent="0.2">
      <c r="A5" s="191" t="s">
        <v>406</v>
      </c>
      <c r="B5" s="192"/>
      <c r="C5" s="129">
        <v>2025</v>
      </c>
    </row>
    <row r="6" spans="1:3" ht="10.5" x14ac:dyDescent="0.2">
      <c r="A6" s="70" t="s">
        <v>448</v>
      </c>
      <c r="B6" s="45"/>
      <c r="C6" s="92">
        <v>653741435.10000002</v>
      </c>
    </row>
    <row r="7" spans="1:3" ht="10.5" x14ac:dyDescent="0.2">
      <c r="A7" s="64"/>
      <c r="B7" s="47"/>
      <c r="C7" s="65"/>
    </row>
    <row r="8" spans="1:3" ht="10.5" x14ac:dyDescent="0.2">
      <c r="A8" s="55" t="s">
        <v>449</v>
      </c>
      <c r="B8" s="66"/>
      <c r="C8" s="89">
        <f>SUM(C9:C29)</f>
        <v>35411010.950000003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14255292.1</v>
      </c>
    </row>
    <row r="12" spans="1:3" x14ac:dyDescent="0.2">
      <c r="A12" s="76">
        <v>2.4</v>
      </c>
      <c r="B12" s="63" t="s">
        <v>159</v>
      </c>
      <c r="C12" s="93">
        <v>375526.8</v>
      </c>
    </row>
    <row r="13" spans="1:3" x14ac:dyDescent="0.2">
      <c r="A13" s="76">
        <v>2.5</v>
      </c>
      <c r="B13" s="63" t="s">
        <v>160</v>
      </c>
      <c r="C13" s="93">
        <v>431318.52</v>
      </c>
    </row>
    <row r="14" spans="1:3" x14ac:dyDescent="0.2">
      <c r="A14" s="76">
        <v>2.6</v>
      </c>
      <c r="B14" s="63" t="s">
        <v>161</v>
      </c>
      <c r="C14" s="93">
        <v>463000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5706646.5800000001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14179226.949999999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ht="10.5" x14ac:dyDescent="0.2">
      <c r="A31" s="74" t="s">
        <v>469</v>
      </c>
      <c r="B31" s="75"/>
      <c r="C31" s="94">
        <f>SUM(C32:C38)</f>
        <v>21467941.16</v>
      </c>
    </row>
    <row r="32" spans="1:3" x14ac:dyDescent="0.2">
      <c r="A32" s="76" t="s">
        <v>470</v>
      </c>
      <c r="B32" s="63" t="s">
        <v>358</v>
      </c>
      <c r="C32" s="93">
        <v>21467887.809999999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53.35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ht="10.5" x14ac:dyDescent="0.2">
      <c r="A40" s="69" t="s">
        <v>544</v>
      </c>
      <c r="B40" s="45"/>
      <c r="C40" s="88">
        <f>C6-C8+C31</f>
        <v>639798365.30999994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view="pageBreakPreview" zoomScale="60" zoomScaleNormal="98" workbookViewId="0">
      <selection activeCell="F34" sqref="F34"/>
    </sheetView>
  </sheetViews>
  <sheetFormatPr baseColWidth="10" defaultColWidth="9.1796875" defaultRowHeight="10" x14ac:dyDescent="0.2"/>
  <cols>
    <col min="1" max="1" width="10" style="22" customWidth="1"/>
    <col min="2" max="2" width="68.54296875" style="22" bestFit="1" customWidth="1"/>
    <col min="3" max="3" width="17.453125" style="22" bestFit="1" customWidth="1"/>
    <col min="4" max="5" width="23.54296875" style="22" bestFit="1" customWidth="1"/>
    <col min="6" max="6" width="19.453125" style="22" customWidth="1"/>
    <col min="7" max="7" width="24.1796875" style="22" bestFit="1" customWidth="1"/>
    <col min="8" max="10" width="20.453125" style="22" customWidth="1"/>
    <col min="11" max="16384" width="9.1796875" style="22"/>
  </cols>
  <sheetData>
    <row r="1" spans="1:10" ht="19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9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9" customHeight="1" x14ac:dyDescent="0.25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4</v>
      </c>
    </row>
    <row r="4" spans="1:10" ht="10.5" x14ac:dyDescent="0.25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ht="10.5" x14ac:dyDescent="0.25">
      <c r="A5" s="23" t="s">
        <v>116</v>
      </c>
      <c r="B5" s="24"/>
      <c r="C5" s="24"/>
      <c r="D5" s="24"/>
      <c r="E5" s="24"/>
      <c r="F5" s="24"/>
      <c r="G5" s="24"/>
      <c r="H5" s="24"/>
    </row>
    <row r="8" spans="1:10" ht="10.5" x14ac:dyDescent="0.25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ht="10.5" x14ac:dyDescent="0.25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241774142.31</v>
      </c>
      <c r="D10" s="146">
        <v>5015693.33</v>
      </c>
      <c r="E10" s="146">
        <v>-246789835.63999999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</row>
    <row r="11" spans="1:10" x14ac:dyDescent="0.2">
      <c r="A11" s="22">
        <v>7120</v>
      </c>
      <c r="B11" s="22" t="s">
        <v>78</v>
      </c>
      <c r="C11" s="146">
        <v>-241774142.31</v>
      </c>
      <c r="D11" s="146">
        <v>246771343.34</v>
      </c>
      <c r="E11" s="146">
        <v>-4997201.03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ht="10.5" x14ac:dyDescent="0.25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ht="10.5" x14ac:dyDescent="0.2">
      <c r="B39" s="193" t="s">
        <v>547</v>
      </c>
      <c r="C39" s="193"/>
      <c r="D39" s="27"/>
      <c r="E39" s="27"/>
      <c r="F39" s="27"/>
    </row>
    <row r="40" spans="1:6" ht="10.5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469211198.19</v>
      </c>
      <c r="D41" s="27"/>
      <c r="E41" s="161"/>
      <c r="F41" s="27"/>
    </row>
    <row r="42" spans="1:6" x14ac:dyDescent="0.2">
      <c r="A42" s="22">
        <v>8120</v>
      </c>
      <c r="B42" s="103" t="s">
        <v>51</v>
      </c>
      <c r="C42" s="90">
        <v>71662110.609999999</v>
      </c>
      <c r="D42" s="27"/>
      <c r="E42" s="161"/>
      <c r="F42" s="27"/>
    </row>
    <row r="43" spans="1:6" x14ac:dyDescent="0.2">
      <c r="A43" s="22">
        <v>8130</v>
      </c>
      <c r="B43" s="103" t="s">
        <v>50</v>
      </c>
      <c r="C43" s="90">
        <v>217876256.82999998</v>
      </c>
      <c r="D43" s="27"/>
      <c r="E43" s="161"/>
      <c r="F43" s="27"/>
    </row>
    <row r="44" spans="1:6" x14ac:dyDescent="0.2">
      <c r="A44" s="22">
        <v>8140</v>
      </c>
      <c r="B44" s="103" t="s">
        <v>49</v>
      </c>
      <c r="C44" s="90">
        <v>-26016.89</v>
      </c>
      <c r="D44" s="27"/>
      <c r="E44" s="161"/>
      <c r="F44" s="27"/>
    </row>
    <row r="45" spans="1:6" x14ac:dyDescent="0.2">
      <c r="A45" s="22">
        <v>8150</v>
      </c>
      <c r="B45" s="103" t="s">
        <v>48</v>
      </c>
      <c r="C45" s="90">
        <v>-615399327.51999998</v>
      </c>
      <c r="D45" s="27"/>
      <c r="E45" s="161"/>
      <c r="F45" s="27"/>
    </row>
    <row r="46" spans="1:6" x14ac:dyDescent="0.2">
      <c r="B46" s="126"/>
      <c r="C46" s="127"/>
      <c r="D46" s="27"/>
      <c r="E46" s="161"/>
      <c r="F46" s="27"/>
    </row>
    <row r="47" spans="1:6" x14ac:dyDescent="0.2">
      <c r="B47" s="132"/>
      <c r="C47" s="133"/>
      <c r="D47" s="27"/>
      <c r="E47" s="161"/>
      <c r="F47" s="27"/>
    </row>
    <row r="48" spans="1:6" ht="10.5" x14ac:dyDescent="0.2">
      <c r="B48" s="193" t="s">
        <v>548</v>
      </c>
      <c r="C48" s="193"/>
      <c r="E48" s="161"/>
    </row>
    <row r="49" spans="1:5" ht="10.5" x14ac:dyDescent="0.2">
      <c r="B49" s="131" t="s">
        <v>406</v>
      </c>
      <c r="C49" s="130">
        <f>H1</f>
        <v>2025</v>
      </c>
      <c r="E49" s="161"/>
    </row>
    <row r="50" spans="1:5" x14ac:dyDescent="0.2">
      <c r="A50" s="22">
        <v>8210</v>
      </c>
      <c r="B50" s="103" t="s">
        <v>47</v>
      </c>
      <c r="C50" s="160">
        <v>-469211198.19</v>
      </c>
      <c r="E50" s="161"/>
    </row>
    <row r="51" spans="1:5" x14ac:dyDescent="0.2">
      <c r="A51" s="22">
        <v>8220</v>
      </c>
      <c r="B51" s="103" t="s">
        <v>46</v>
      </c>
      <c r="C51" s="160">
        <v>24596594.390000001</v>
      </c>
      <c r="E51" s="161"/>
    </row>
    <row r="52" spans="1:5" x14ac:dyDescent="0.2">
      <c r="A52" s="22">
        <v>8230</v>
      </c>
      <c r="B52" s="103" t="s">
        <v>594</v>
      </c>
      <c r="C52" s="160">
        <v>-217876256.83000001</v>
      </c>
      <c r="E52" s="161"/>
    </row>
    <row r="53" spans="1:5" x14ac:dyDescent="0.2">
      <c r="A53" s="22">
        <v>8240</v>
      </c>
      <c r="B53" s="103" t="s">
        <v>45</v>
      </c>
      <c r="C53" s="160">
        <v>8749425.5299999993</v>
      </c>
      <c r="E53" s="161"/>
    </row>
    <row r="54" spans="1:5" x14ac:dyDescent="0.2">
      <c r="A54" s="22">
        <v>8250</v>
      </c>
      <c r="B54" s="103" t="s">
        <v>44</v>
      </c>
      <c r="C54" s="160">
        <v>0</v>
      </c>
      <c r="E54" s="161"/>
    </row>
    <row r="55" spans="1:5" x14ac:dyDescent="0.2">
      <c r="A55" s="22">
        <v>8260</v>
      </c>
      <c r="B55" s="103" t="s">
        <v>43</v>
      </c>
      <c r="C55" s="160">
        <v>19587625.280000001</v>
      </c>
      <c r="E55" s="161"/>
    </row>
    <row r="56" spans="1:5" x14ac:dyDescent="0.2">
      <c r="A56" s="22">
        <v>8270</v>
      </c>
      <c r="B56" s="103" t="s">
        <v>42</v>
      </c>
      <c r="C56" s="160">
        <v>634153809.82000005</v>
      </c>
      <c r="E56" s="161"/>
    </row>
    <row r="58" spans="1:5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9" fitToHeight="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2026-01-28T19:35:50Z</cp:lastPrinted>
  <dcterms:created xsi:type="dcterms:W3CDTF">2012-12-11T20:36:24Z</dcterms:created>
  <dcterms:modified xsi:type="dcterms:W3CDTF">2026-01-28T19:38:08Z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