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68782BDC-75BD-460E-8EF8-07088D33802D}" xr6:coauthVersionLast="47" xr6:coauthVersionMax="47" xr10:uidLastSave="{00000000-0000-0000-0000-000000000000}"/>
  <bookViews>
    <workbookView xWindow="-120" yWindow="-120" windowWidth="20730" windowHeight="11160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" l="1"/>
  <c r="F87" i="1"/>
  <c r="G87" i="1"/>
  <c r="H159" i="1"/>
  <c r="H158" i="1"/>
  <c r="H157" i="1"/>
  <c r="H156" i="1"/>
  <c r="H155" i="1"/>
  <c r="H154" i="1"/>
  <c r="H153" i="1"/>
  <c r="H151" i="1"/>
  <c r="H150" i="1"/>
  <c r="H149" i="1"/>
  <c r="H147" i="1"/>
  <c r="H146" i="1"/>
  <c r="H145" i="1"/>
  <c r="H144" i="1"/>
  <c r="H143" i="1"/>
  <c r="H142" i="1"/>
  <c r="H141" i="1"/>
  <c r="H139" i="1"/>
  <c r="H138" i="1"/>
  <c r="H137" i="1"/>
  <c r="H135" i="1"/>
  <c r="H134" i="1"/>
  <c r="H133" i="1"/>
  <c r="H132" i="1"/>
  <c r="H131" i="1"/>
  <c r="H130" i="1"/>
  <c r="H129" i="1"/>
  <c r="H128" i="1"/>
  <c r="H127" i="1"/>
  <c r="H125" i="1"/>
  <c r="H124" i="1"/>
  <c r="H123" i="1"/>
  <c r="H122" i="1"/>
  <c r="H121" i="1"/>
  <c r="H120" i="1"/>
  <c r="H119" i="1"/>
  <c r="H118" i="1"/>
  <c r="H117" i="1"/>
  <c r="H115" i="1"/>
  <c r="H114" i="1"/>
  <c r="H113" i="1"/>
  <c r="H112" i="1"/>
  <c r="H111" i="1"/>
  <c r="H110" i="1"/>
  <c r="H109" i="1"/>
  <c r="H108" i="1"/>
  <c r="H107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5" i="1"/>
  <c r="H84" i="1"/>
  <c r="H83" i="1"/>
  <c r="H82" i="1"/>
  <c r="H81" i="1"/>
  <c r="H80" i="1"/>
  <c r="H79" i="1"/>
  <c r="H77" i="1"/>
  <c r="H76" i="1"/>
  <c r="H75" i="1"/>
  <c r="H73" i="1"/>
  <c r="H72" i="1"/>
  <c r="H71" i="1"/>
  <c r="H70" i="1"/>
  <c r="H69" i="1"/>
  <c r="H68" i="1"/>
  <c r="H67" i="1"/>
  <c r="H65" i="1"/>
  <c r="H64" i="1"/>
  <c r="H63" i="1"/>
  <c r="H61" i="1"/>
  <c r="H60" i="1"/>
  <c r="H59" i="1"/>
  <c r="H58" i="1"/>
  <c r="H57" i="1"/>
  <c r="H56" i="1"/>
  <c r="H55" i="1"/>
  <c r="H54" i="1"/>
  <c r="H53" i="1"/>
  <c r="H51" i="1"/>
  <c r="I51" i="1" s="1"/>
  <c r="H50" i="1"/>
  <c r="H49" i="1"/>
  <c r="I49" i="1" s="1"/>
  <c r="H48" i="1"/>
  <c r="I48" i="1" s="1"/>
  <c r="H47" i="1"/>
  <c r="I47" i="1" s="1"/>
  <c r="H46" i="1"/>
  <c r="H45" i="1"/>
  <c r="H44" i="1"/>
  <c r="I44" i="1" s="1"/>
  <c r="H43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1" i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I50" i="1"/>
  <c r="I46" i="1"/>
  <c r="I45" i="1"/>
  <c r="I43" i="1"/>
  <c r="I21" i="1"/>
  <c r="I159" i="1" l="1"/>
  <c r="I158" i="1"/>
  <c r="I157" i="1"/>
  <c r="I156" i="1"/>
  <c r="I155" i="1"/>
  <c r="I154" i="1"/>
  <c r="I153" i="1"/>
  <c r="I152" i="1" s="1"/>
  <c r="I151" i="1"/>
  <c r="I150" i="1"/>
  <c r="I149" i="1"/>
  <c r="I148" i="1" s="1"/>
  <c r="I147" i="1"/>
  <c r="I146" i="1"/>
  <c r="I145" i="1"/>
  <c r="I144" i="1"/>
  <c r="I143" i="1"/>
  <c r="I142" i="1"/>
  <c r="I141" i="1"/>
  <c r="I139" i="1"/>
  <c r="I138" i="1"/>
  <c r="H136" i="1"/>
  <c r="I135" i="1"/>
  <c r="I134" i="1"/>
  <c r="I133" i="1"/>
  <c r="I132" i="1"/>
  <c r="I131" i="1"/>
  <c r="I130" i="1"/>
  <c r="I129" i="1"/>
  <c r="I128" i="1"/>
  <c r="I127" i="1"/>
  <c r="I125" i="1"/>
  <c r="I124" i="1"/>
  <c r="I123" i="1"/>
  <c r="I122" i="1"/>
  <c r="I121" i="1"/>
  <c r="I120" i="1"/>
  <c r="H116" i="1"/>
  <c r="I118" i="1"/>
  <c r="I117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5" i="1"/>
  <c r="I94" i="1"/>
  <c r="I93" i="1"/>
  <c r="I92" i="1"/>
  <c r="I91" i="1"/>
  <c r="I90" i="1"/>
  <c r="I89" i="1"/>
  <c r="I85" i="1"/>
  <c r="I84" i="1"/>
  <c r="I83" i="1"/>
  <c r="H78" i="1"/>
  <c r="I81" i="1"/>
  <c r="I80" i="1"/>
  <c r="I79" i="1"/>
  <c r="I77" i="1"/>
  <c r="I76" i="1"/>
  <c r="H74" i="1"/>
  <c r="I73" i="1"/>
  <c r="I72" i="1"/>
  <c r="I71" i="1"/>
  <c r="I70" i="1"/>
  <c r="I69" i="1"/>
  <c r="I68" i="1"/>
  <c r="H66" i="1"/>
  <c r="I65" i="1"/>
  <c r="I64" i="1"/>
  <c r="I63" i="1"/>
  <c r="I61" i="1"/>
  <c r="I60" i="1"/>
  <c r="I59" i="1"/>
  <c r="I58" i="1"/>
  <c r="I57" i="1"/>
  <c r="I56" i="1"/>
  <c r="I55" i="1"/>
  <c r="I54" i="1"/>
  <c r="I53" i="1"/>
  <c r="H42" i="1"/>
  <c r="I41" i="1"/>
  <c r="I40" i="1"/>
  <c r="I39" i="1"/>
  <c r="I38" i="1"/>
  <c r="I37" i="1"/>
  <c r="I36" i="1"/>
  <c r="I35" i="1"/>
  <c r="I34" i="1"/>
  <c r="H32" i="1"/>
  <c r="I31" i="1"/>
  <c r="I30" i="1"/>
  <c r="I29" i="1"/>
  <c r="I28" i="1"/>
  <c r="I27" i="1"/>
  <c r="I26" i="1"/>
  <c r="I25" i="1"/>
  <c r="I24" i="1"/>
  <c r="H22" i="1"/>
  <c r="H14" i="1"/>
  <c r="D152" i="1"/>
  <c r="E152" i="1"/>
  <c r="F152" i="1"/>
  <c r="G152" i="1"/>
  <c r="C152" i="1"/>
  <c r="D148" i="1"/>
  <c r="E148" i="1"/>
  <c r="F148" i="1"/>
  <c r="G148" i="1"/>
  <c r="C148" i="1"/>
  <c r="D140" i="1"/>
  <c r="E140" i="1"/>
  <c r="F140" i="1"/>
  <c r="G140" i="1"/>
  <c r="H140" i="1"/>
  <c r="C140" i="1"/>
  <c r="D136" i="1"/>
  <c r="E136" i="1"/>
  <c r="F136" i="1"/>
  <c r="G136" i="1"/>
  <c r="C136" i="1"/>
  <c r="D126" i="1"/>
  <c r="E126" i="1"/>
  <c r="F126" i="1"/>
  <c r="G126" i="1"/>
  <c r="C126" i="1"/>
  <c r="D116" i="1"/>
  <c r="E116" i="1"/>
  <c r="F116" i="1"/>
  <c r="G116" i="1"/>
  <c r="C116" i="1"/>
  <c r="D106" i="1"/>
  <c r="E106" i="1"/>
  <c r="F106" i="1"/>
  <c r="G106" i="1"/>
  <c r="C106" i="1"/>
  <c r="D96" i="1"/>
  <c r="E96" i="1"/>
  <c r="F96" i="1"/>
  <c r="G96" i="1"/>
  <c r="C96" i="1"/>
  <c r="D88" i="1"/>
  <c r="E88" i="1"/>
  <c r="F88" i="1"/>
  <c r="G88" i="1"/>
  <c r="H88" i="1"/>
  <c r="C88" i="1"/>
  <c r="C87" i="1" s="1"/>
  <c r="D78" i="1"/>
  <c r="E78" i="1"/>
  <c r="F78" i="1"/>
  <c r="G78" i="1"/>
  <c r="C78" i="1"/>
  <c r="D74" i="1"/>
  <c r="E74" i="1"/>
  <c r="F74" i="1"/>
  <c r="G74" i="1"/>
  <c r="C74" i="1"/>
  <c r="D66" i="1"/>
  <c r="E66" i="1"/>
  <c r="F66" i="1"/>
  <c r="G66" i="1"/>
  <c r="C66" i="1"/>
  <c r="D62" i="1"/>
  <c r="E62" i="1"/>
  <c r="F62" i="1"/>
  <c r="G62" i="1"/>
  <c r="H62" i="1"/>
  <c r="C62" i="1"/>
  <c r="D52" i="1"/>
  <c r="E52" i="1"/>
  <c r="F52" i="1"/>
  <c r="G52" i="1"/>
  <c r="C52" i="1"/>
  <c r="D42" i="1"/>
  <c r="E42" i="1"/>
  <c r="F42" i="1"/>
  <c r="G42" i="1"/>
  <c r="C42" i="1"/>
  <c r="D32" i="1"/>
  <c r="E32" i="1"/>
  <c r="F32" i="1"/>
  <c r="G32" i="1"/>
  <c r="C32" i="1"/>
  <c r="D22" i="1"/>
  <c r="E22" i="1"/>
  <c r="F22" i="1"/>
  <c r="G22" i="1"/>
  <c r="C22" i="1"/>
  <c r="D14" i="1"/>
  <c r="E14" i="1"/>
  <c r="F14" i="1"/>
  <c r="G14" i="1"/>
  <c r="C14" i="1"/>
  <c r="D87" i="1" l="1"/>
  <c r="I62" i="1"/>
  <c r="G13" i="1"/>
  <c r="G161" i="1" s="1"/>
  <c r="F13" i="1"/>
  <c r="F161" i="1" s="1"/>
  <c r="E13" i="1"/>
  <c r="E161" i="1" s="1"/>
  <c r="C13" i="1"/>
  <c r="C161" i="1" s="1"/>
  <c r="H152" i="1"/>
  <c r="H148" i="1"/>
  <c r="I140" i="1"/>
  <c r="I137" i="1"/>
  <c r="I136" i="1" s="1"/>
  <c r="I126" i="1"/>
  <c r="H126" i="1"/>
  <c r="I119" i="1"/>
  <c r="I116" i="1" s="1"/>
  <c r="I106" i="1"/>
  <c r="H106" i="1"/>
  <c r="I96" i="1"/>
  <c r="H96" i="1"/>
  <c r="I88" i="1"/>
  <c r="I82" i="1"/>
  <c r="I78" i="1" s="1"/>
  <c r="I75" i="1"/>
  <c r="I74" i="1" s="1"/>
  <c r="I67" i="1"/>
  <c r="I66" i="1" s="1"/>
  <c r="I52" i="1"/>
  <c r="H52" i="1"/>
  <c r="H13" i="1" s="1"/>
  <c r="I42" i="1"/>
  <c r="I33" i="1"/>
  <c r="I32" i="1" s="1"/>
  <c r="I23" i="1"/>
  <c r="I22" i="1" s="1"/>
  <c r="I14" i="1"/>
  <c r="D13" i="1"/>
  <c r="D161" i="1" s="1"/>
  <c r="H87" i="1" l="1"/>
  <c r="H161" i="1" s="1"/>
  <c r="I87" i="1"/>
  <c r="I13" i="1"/>
  <c r="I161" i="1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<sst xmlns="http://schemas.openxmlformats.org/spreadsheetml/2006/main" count="272" uniqueCount="160">
  <si>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</si>
  <si>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</si>
  <si>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</si>
  <si>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</si>
  <si>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</si>
  <si>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</si>
  <si>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</si>
  <si>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</si>
  <si>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</si>
  <si>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</si>
  <si>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</si>
  <si>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</si>
  <si>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</si>
  <si>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</si>
  <si>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</si>
  <si>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</si>
  <si>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</si>
  <si>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</si>
  <si>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</si>
  <si>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</si>
  <si>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</si>
  <si>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</si>
  <si>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</si>
  <si>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</si>
  <si>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</si>
  <si>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</si>
  <si>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</si>
  <si>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</si>
  <si>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</si>
  <si>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</si>
  <si>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</si>
  <si>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</si>
  <si>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</si>
  <si>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</si>
  <si>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</si>
  <si>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</si>
  <si>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</si>
  <si>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</si>
  <si>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</si>
  <si>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</si>
  <si>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</si>
  <si>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</si>
  <si>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</si>
  <si>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</si>
  <si>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</si>
  <si>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</si>
  <si>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</si>
  <si>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</si>
  <si>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</si>
  <si>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</si>
  <si>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</si>
  <si>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</si>
  <si>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</si>
  <si>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</si>
  <si>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</si>
  <si>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</si>
  <si>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</si>
  <si>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</si>
  <si>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</si>
  <si>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</si>
  <si>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</si>
  <si>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</si>
  <si>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</si>
  <si>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</si>
  <si>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</si>
  <si>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</si>
  <si>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</si>
  <si>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</si>
  <si>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</si>
  <si>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</si>
  <si>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</si>
  <si>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</si>
  <si>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</si>
  <si>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</si>
  <si>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</si>
  <si>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</si>
  <si>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</si>
  <si>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</si>
  <si>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</si>
  <si>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</si>
  <si>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</si>
  <si>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</si>
  <si>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</si>
  <si>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</si>
  <si>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</si>
  <si>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</si>
  <si>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</si>
  <si>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</si>
  <si>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</si>
  <si>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</si>
  <si>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</si>
  <si>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</si>
  <si>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</si>
  <si>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</si>
  <si>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</si>
  <si>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</si>
  <si>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</si>
  <si>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</si>
  <si>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</si>
  <si>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</si>
  <si>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</si>
  <si>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</si>
  <si>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</si>
  <si>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</si>
  <si>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</si>
  <si>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</si>
  <si>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</si>
  <si>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</si>
  <si>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</si>
  <si>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</si>
  <si>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</si>
  <si>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</si>
  <si>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</si>
  <si>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</si>
  <si>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</si>
  <si>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</si>
  <si>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</si>
  <si>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</si>
  <si>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</si>
  <si>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</si>
  <si>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</si>
  <si>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</si>
  <si>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</si>
  <si>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</si>
  <si>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</si>
  <si>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</si>
  <si>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</si>
  <si>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</si>
  <si>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</si>
  <si>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</si>
  <si>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</si>
  <si>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</si>
  <si>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</si>
  <si>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</si>
  <si>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</si>
  <si>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</si>
  <si>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</si>
  <si>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</si>
  <si>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</si>
  <si>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</si>
  <si>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</si>
  <si>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</si>
  <si>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</si>
  <si>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</si>
  <si>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</si>
  <si>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</si>
  <si>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</si>
  <si>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</si>
  <si>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COLEGIO DE EDUCACIÓN PROFESIONAL TÉCNICA DEL ESTADO DE GUANAJUATO</t>
  </si>
  <si>
    <t>Correspondiente del 01 de enero al 30 de septiembre 2025</t>
  </si>
  <si>
    <t>a Corto Plazo del 01 de Enero al 30 de Septiembre 2025"</t>
  </si>
  <si>
    <t xml:space="preserve">covenios de Deuda Garantizada  de Obligaciones </t>
  </si>
  <si>
    <t>Plazo del 01 de Enero al 30 de Septiembre 2025"</t>
  </si>
  <si>
    <t xml:space="preserve">"El Colegio de Educación Profesional Técnica del Estado de Guanajuato, no cuenta con covenios de  </t>
  </si>
  <si>
    <t>Deuda Garantizada  de Obligaciones a Corto Plazo del 01 de Enero al 30 de Septiembre 2025"</t>
  </si>
  <si>
    <t>Ejercicio 2025</t>
  </si>
  <si>
    <t xml:space="preserve">"El Colegio de Educación Profesional Técnica del Estado de Guanajuato, no cuenta con Financiamiento u </t>
  </si>
  <si>
    <t>Obligaciones contraídas, en el RPU del 01 de Enero al 30 de Septiembre 2025."</t>
  </si>
  <si>
    <t xml:space="preserve">"El Colegio de Educación Profesional Técnica del Estado de Guanajuato, no cuenta con Obligaciones a Corto </t>
  </si>
  <si>
    <t xml:space="preserve">"El Colegio de Educación Profesional Técnica de Estado de Guanajuato, no cuenta con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</si>
</sst>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34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vertical="center" wrapText="1"/>
    </xf>
    <xf numFmtId="3" fontId="11" fillId="0" borderId="36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vertical="center" wrapText="1"/>
    </xf>
    <xf numFmtId="3" fontId="11" fillId="0" borderId="17" xfId="0" applyNumberFormat="1" applyFont="1" applyBorder="1" applyAlignment="1">
      <alignment vertical="center" wrapText="1"/>
    </xf>
    <xf numFmtId="3" fontId="9" fillId="0" borderId="31" xfId="0" applyNumberFormat="1" applyFont="1" applyBorder="1" applyAlignment="1">
      <alignment horizontal="right" vertical="center" wrapText="1"/>
    </xf>
    <xf numFmtId="3" fontId="9" fillId="0" borderId="32" xfId="0" applyNumberFormat="1" applyFont="1" applyBorder="1" applyAlignment="1">
      <alignment horizontal="right" vertical="center" wrapText="1"/>
    </xf>
    <xf numFmtId="0" fontId="16" fillId="0" borderId="0" xfId="0" applyFont="1"/>
    <xf numFmtId="0" fontId="17" fillId="0" borderId="0" xfId="0" applyFont="1"/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H16" sqref="H1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149</v>
      </c>
      <c r="B3" s="24"/>
      <c r="C3" s="25" t="s">
        <v>4</v>
      </c>
      <c r="D3" s="27">
        <v>3</v>
      </c>
    </row>
    <row r="4" spans="1:4" x14ac:dyDescent="0.2">
      <c r="A4" s="61" t="s">
        <v>5</v>
      </c>
      <c r="B4" s="6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disablePrompts="1"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G17"/>
  <sheetViews>
    <sheetView showGridLines="0" workbookViewId="0">
      <selection activeCell="G13" sqref="G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7" x14ac:dyDescent="0.2">
      <c r="B1" s="63" t="str">
        <f>'Notas de Disciplina Financiera'!A1</f>
        <v>COLEGIO DE EDUCACIÓN PROFESIONAL TÉCNICA DEL ESTADO DE GUANAJUATO</v>
      </c>
      <c r="C1" s="63"/>
      <c r="D1" s="63"/>
      <c r="E1" s="40" t="s">
        <v>0</v>
      </c>
      <c r="F1" s="41">
        <f>'Notas de Disciplina Financiera'!D1</f>
        <v>2025</v>
      </c>
    </row>
    <row r="2" spans="1:7" x14ac:dyDescent="0.2">
      <c r="B2" s="63" t="s">
        <v>1</v>
      </c>
      <c r="C2" s="63"/>
      <c r="D2" s="63"/>
      <c r="E2" s="40" t="s">
        <v>2</v>
      </c>
      <c r="F2" s="41" t="str">
        <f>'Notas de Disciplina Financiera'!D2</f>
        <v>Trimestral</v>
      </c>
    </row>
    <row r="3" spans="1:7" x14ac:dyDescent="0.2">
      <c r="B3" s="63" t="str">
        <f>'Notas de Disciplina Financiera'!A3</f>
        <v>Correspondiente del 01 de enero al 30 de septiembre 2025</v>
      </c>
      <c r="C3" s="63"/>
      <c r="D3" s="63"/>
      <c r="E3" s="40" t="s">
        <v>4</v>
      </c>
      <c r="F3" s="41">
        <f>'Notas de Disciplina Financiera'!D3</f>
        <v>3</v>
      </c>
    </row>
    <row r="5" spans="1:7" x14ac:dyDescent="0.2">
      <c r="B5" s="43"/>
      <c r="C5" s="43" t="s">
        <v>10</v>
      </c>
    </row>
    <row r="7" spans="1:7" x14ac:dyDescent="0.2">
      <c r="B7" s="1" t="s">
        <v>21</v>
      </c>
    </row>
    <row r="8" spans="1:7" x14ac:dyDescent="0.2">
      <c r="B8" s="45" t="s">
        <v>22</v>
      </c>
    </row>
    <row r="9" spans="1:7" x14ac:dyDescent="0.2">
      <c r="A9" s="42"/>
    </row>
    <row r="11" spans="1:7" ht="18" x14ac:dyDescent="0.25">
      <c r="B11" s="91" t="s">
        <v>159</v>
      </c>
      <c r="D11" s="91"/>
      <c r="E11" s="91"/>
      <c r="F11" s="91"/>
      <c r="G11" s="91"/>
    </row>
    <row r="12" spans="1:7" ht="18" x14ac:dyDescent="0.25">
      <c r="B12" s="91" t="s">
        <v>151</v>
      </c>
      <c r="D12" s="91"/>
      <c r="E12" s="91"/>
      <c r="F12" s="91"/>
      <c r="G12" s="91"/>
    </row>
    <row r="13" spans="1:7" ht="18" x14ac:dyDescent="0.25">
      <c r="B13" s="91" t="s">
        <v>150</v>
      </c>
    </row>
    <row r="16" spans="1:7" x14ac:dyDescent="0.2">
      <c r="C16" s="60" t="s">
        <v>23</v>
      </c>
    </row>
    <row r="17" spans="3:3" x14ac:dyDescent="0.2">
      <c r="C17" s="5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selection activeCell="I161" sqref="I16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63" t="str">
        <f>'Notas de Disciplina Financiera'!A1</f>
        <v>COLEGIO DE EDUCACIÓN PROFESIONAL TÉCNICA DEL ESTADO DE GUANAJUATO</v>
      </c>
      <c r="C1" s="63"/>
      <c r="D1" s="63"/>
      <c r="E1" s="40" t="s">
        <v>0</v>
      </c>
      <c r="F1" s="41">
        <f>'Notas de Disciplina Financiera'!D1</f>
        <v>2025</v>
      </c>
    </row>
    <row r="2" spans="1:9" x14ac:dyDescent="0.2">
      <c r="B2" s="63" t="s">
        <v>1</v>
      </c>
      <c r="C2" s="63"/>
      <c r="D2" s="63"/>
      <c r="E2" s="40" t="s">
        <v>2</v>
      </c>
      <c r="F2" s="41" t="str">
        <f>'Notas de Disciplina Financiera'!D2</f>
        <v>Trimestral</v>
      </c>
    </row>
    <row r="3" spans="1:9" x14ac:dyDescent="0.2">
      <c r="B3" s="63" t="str">
        <f>'Notas de Disciplina Financiera'!A3</f>
        <v>Correspondiente del 01 de enero al 30 de septiembre 2025</v>
      </c>
      <c r="C3" s="63"/>
      <c r="D3" s="63"/>
      <c r="E3" s="40" t="s">
        <v>4</v>
      </c>
      <c r="F3" s="41">
        <f>'Notas de Disciplina Financiera'!D3</f>
        <v>3</v>
      </c>
    </row>
    <row r="5" spans="1:9" x14ac:dyDescent="0.2">
      <c r="B5" s="43" t="s">
        <v>25</v>
      </c>
    </row>
    <row r="6" spans="1:9" x14ac:dyDescent="0.2">
      <c r="B6" s="69" t="str">
        <f>B1</f>
        <v>COLEGIO DE EDUCACIÓN PROFESIONAL TÉCNICA DEL ESTADO DE GUANAJUATO</v>
      </c>
      <c r="C6" s="69"/>
      <c r="D6" s="69"/>
      <c r="E6" s="69"/>
      <c r="F6" s="69"/>
      <c r="G6" s="69"/>
      <c r="H6" s="69"/>
      <c r="I6" s="69"/>
    </row>
    <row r="7" spans="1:9" x14ac:dyDescent="0.2">
      <c r="B7" s="64" t="s">
        <v>26</v>
      </c>
      <c r="C7" s="64"/>
      <c r="D7" s="64"/>
      <c r="E7" s="64"/>
      <c r="F7" s="64"/>
      <c r="G7" s="64"/>
      <c r="H7" s="64"/>
      <c r="I7" s="64"/>
    </row>
    <row r="8" spans="1:9" x14ac:dyDescent="0.2">
      <c r="B8" s="64" t="s">
        <v>27</v>
      </c>
      <c r="C8" s="64"/>
      <c r="D8" s="64"/>
      <c r="E8" s="64"/>
      <c r="F8" s="64"/>
      <c r="G8" s="64"/>
      <c r="H8" s="64"/>
      <c r="I8" s="64"/>
    </row>
    <row r="9" spans="1:9" x14ac:dyDescent="0.2">
      <c r="B9" s="64" t="str">
        <f>B3</f>
        <v>Correspondiente del 01 de enero al 30 de septiembre 2025</v>
      </c>
      <c r="C9" s="64"/>
      <c r="D9" s="64"/>
      <c r="E9" s="64"/>
      <c r="F9" s="64"/>
      <c r="G9" s="64"/>
      <c r="H9" s="64"/>
      <c r="I9" s="64"/>
    </row>
    <row r="10" spans="1:9" x14ac:dyDescent="0.2">
      <c r="B10" s="65" t="s">
        <v>28</v>
      </c>
      <c r="C10" s="65"/>
      <c r="D10" s="65"/>
      <c r="E10" s="65"/>
      <c r="F10" s="65"/>
      <c r="G10" s="65"/>
      <c r="H10" s="65"/>
      <c r="I10" s="65"/>
    </row>
    <row r="11" spans="1:9" x14ac:dyDescent="0.2">
      <c r="B11" s="9"/>
      <c r="C11" s="9"/>
      <c r="D11" s="66" t="s">
        <v>29</v>
      </c>
      <c r="E11" s="67"/>
      <c r="F11" s="67"/>
      <c r="G11" s="67"/>
      <c r="H11" s="6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+C14+C22+C32+C42+C52+C62+C66+C74+C78</f>
        <v>139212612.19</v>
      </c>
      <c r="D13" s="3">
        <f t="shared" ref="D13:I13" si="0">+D14+D22+D32+D42+D52+D62+D66+D74+D78</f>
        <v>140762023.97</v>
      </c>
      <c r="E13" s="3">
        <f t="shared" si="0"/>
        <v>251829.27</v>
      </c>
      <c r="F13" s="3">
        <f t="shared" si="0"/>
        <v>0</v>
      </c>
      <c r="G13" s="3">
        <f t="shared" si="0"/>
        <v>0</v>
      </c>
      <c r="H13" s="3">
        <f t="shared" si="0"/>
        <v>140510194.69999999</v>
      </c>
      <c r="I13" s="3">
        <f t="shared" si="0"/>
        <v>279722806.88999999</v>
      </c>
    </row>
    <row r="14" spans="1:9" x14ac:dyDescent="0.2">
      <c r="B14" s="17" t="s">
        <v>39</v>
      </c>
      <c r="C14" s="3">
        <f>SUM(C15:C21)</f>
        <v>59207003.359999992</v>
      </c>
      <c r="D14" s="3">
        <f t="shared" ref="D14:I14" si="1">SUM(D15:D21)</f>
        <v>34409772.810000002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34409772.810000002</v>
      </c>
      <c r="I14" s="3">
        <f t="shared" si="1"/>
        <v>93616776.169999987</v>
      </c>
    </row>
    <row r="15" spans="1:9" x14ac:dyDescent="0.2">
      <c r="B15" s="16" t="s">
        <v>40</v>
      </c>
      <c r="C15" s="4">
        <v>8975907</v>
      </c>
      <c r="D15" s="4">
        <v>7855610.7599999998</v>
      </c>
      <c r="E15" s="4">
        <v>0</v>
      </c>
      <c r="F15" s="4">
        <v>0</v>
      </c>
      <c r="G15" s="4">
        <v>0</v>
      </c>
      <c r="H15" s="4">
        <f>+D15-E15+F15-G15</f>
        <v>7855610.7599999998</v>
      </c>
      <c r="I15" s="4">
        <f>+C15+H15</f>
        <v>16831517.759999998</v>
      </c>
    </row>
    <row r="16" spans="1:9" x14ac:dyDescent="0.2">
      <c r="B16" s="16" t="s">
        <v>41</v>
      </c>
      <c r="C16" s="4">
        <v>32249426.489999998</v>
      </c>
      <c r="D16" s="4">
        <v>11499007.25</v>
      </c>
      <c r="E16" s="4">
        <v>0</v>
      </c>
      <c r="F16" s="4">
        <v>0</v>
      </c>
      <c r="G16" s="4">
        <v>0</v>
      </c>
      <c r="H16" s="4">
        <f t="shared" ref="H16:H21" si="2">+D16-E16+F16-G16</f>
        <v>11499007.25</v>
      </c>
      <c r="I16" s="4">
        <f t="shared" ref="I16:I21" si="3">+C16+H16</f>
        <v>43748433.739999995</v>
      </c>
    </row>
    <row r="17" spans="2:9" x14ac:dyDescent="0.2">
      <c r="B17" s="16" t="s">
        <v>42</v>
      </c>
      <c r="C17" s="4">
        <v>5931771</v>
      </c>
      <c r="D17" s="4">
        <v>10897373.039999999</v>
      </c>
      <c r="E17" s="4">
        <v>0</v>
      </c>
      <c r="F17" s="4">
        <v>0</v>
      </c>
      <c r="G17" s="4">
        <v>0</v>
      </c>
      <c r="H17" s="4">
        <f t="shared" si="2"/>
        <v>10897373.039999999</v>
      </c>
      <c r="I17" s="4">
        <f t="shared" si="3"/>
        <v>16829144.039999999</v>
      </c>
    </row>
    <row r="18" spans="2:9" x14ac:dyDescent="0.2">
      <c r="B18" s="16" t="s">
        <v>43</v>
      </c>
      <c r="C18" s="4">
        <v>6655256</v>
      </c>
      <c r="D18" s="4">
        <v>904911.39</v>
      </c>
      <c r="E18" s="4">
        <v>0</v>
      </c>
      <c r="F18" s="4">
        <v>0</v>
      </c>
      <c r="G18" s="4">
        <v>0</v>
      </c>
      <c r="H18" s="4">
        <f t="shared" si="2"/>
        <v>904911.39</v>
      </c>
      <c r="I18" s="4">
        <f t="shared" si="3"/>
        <v>7560167.3899999997</v>
      </c>
    </row>
    <row r="19" spans="2:9" x14ac:dyDescent="0.2">
      <c r="B19" s="16" t="s">
        <v>44</v>
      </c>
      <c r="C19" s="4">
        <v>5259038.87</v>
      </c>
      <c r="D19" s="4">
        <v>201471.51</v>
      </c>
      <c r="E19" s="4">
        <v>0</v>
      </c>
      <c r="F19" s="4">
        <v>0</v>
      </c>
      <c r="G19" s="4">
        <v>0</v>
      </c>
      <c r="H19" s="4">
        <f t="shared" si="2"/>
        <v>201471.51</v>
      </c>
      <c r="I19" s="4">
        <f t="shared" si="3"/>
        <v>5460510.3799999999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46</v>
      </c>
      <c r="C21" s="4">
        <v>135604</v>
      </c>
      <c r="D21" s="4">
        <v>3051398.86</v>
      </c>
      <c r="E21" s="4">
        <v>0</v>
      </c>
      <c r="F21" s="4">
        <v>0</v>
      </c>
      <c r="G21" s="4">
        <v>0</v>
      </c>
      <c r="H21" s="4">
        <f t="shared" si="2"/>
        <v>3051398.86</v>
      </c>
      <c r="I21" s="4">
        <f t="shared" si="3"/>
        <v>3187002.86</v>
      </c>
    </row>
    <row r="22" spans="2:9" x14ac:dyDescent="0.2">
      <c r="B22" s="17" t="s">
        <v>47</v>
      </c>
      <c r="C22" s="3">
        <f>SUM(C23:C31)</f>
        <v>16816505.060000002</v>
      </c>
      <c r="D22" s="3">
        <f t="shared" ref="D22:I22" si="4">SUM(D23:D31)</f>
        <v>33611276.929999992</v>
      </c>
      <c r="E22" s="3">
        <f t="shared" si="4"/>
        <v>251829.27</v>
      </c>
      <c r="F22" s="3">
        <f t="shared" si="4"/>
        <v>0</v>
      </c>
      <c r="G22" s="3">
        <f t="shared" si="4"/>
        <v>0</v>
      </c>
      <c r="H22" s="3">
        <f t="shared" si="4"/>
        <v>33359447.66</v>
      </c>
      <c r="I22" s="3">
        <f t="shared" si="4"/>
        <v>50175952.720000006</v>
      </c>
    </row>
    <row r="23" spans="2:9" x14ac:dyDescent="0.2">
      <c r="B23" s="16" t="s">
        <v>48</v>
      </c>
      <c r="C23" s="4">
        <v>3244472.78</v>
      </c>
      <c r="D23" s="4">
        <v>497221.31</v>
      </c>
      <c r="E23" s="4">
        <v>0</v>
      </c>
      <c r="F23" s="4">
        <v>0</v>
      </c>
      <c r="G23" s="4">
        <v>0</v>
      </c>
      <c r="H23" s="4">
        <f t="shared" ref="H23:H31" si="5">+D23-E23+F23-G23</f>
        <v>497221.31</v>
      </c>
      <c r="I23" s="4">
        <f t="shared" ref="I23:I31" si="6">+C23+H23</f>
        <v>3741694.09</v>
      </c>
    </row>
    <row r="24" spans="2:9" x14ac:dyDescent="0.2">
      <c r="B24" s="16" t="s">
        <v>49</v>
      </c>
      <c r="C24" s="4">
        <v>1762987.24</v>
      </c>
      <c r="D24" s="4">
        <v>29881305.149999999</v>
      </c>
      <c r="E24" s="4">
        <v>0</v>
      </c>
      <c r="F24" s="4">
        <v>0</v>
      </c>
      <c r="G24" s="4">
        <v>0</v>
      </c>
      <c r="H24" s="4">
        <f t="shared" si="5"/>
        <v>29881305.149999999</v>
      </c>
      <c r="I24" s="4">
        <f t="shared" si="6"/>
        <v>31644292.389999997</v>
      </c>
    </row>
    <row r="25" spans="2:9" x14ac:dyDescent="0.2">
      <c r="B25" s="16" t="s">
        <v>50</v>
      </c>
      <c r="C25" s="4">
        <v>29000</v>
      </c>
      <c r="D25" s="4">
        <v>0</v>
      </c>
      <c r="E25" s="4">
        <v>7633.12</v>
      </c>
      <c r="F25" s="4">
        <v>0</v>
      </c>
      <c r="G25" s="4">
        <v>0</v>
      </c>
      <c r="H25" s="4">
        <f t="shared" si="5"/>
        <v>-7633.12</v>
      </c>
      <c r="I25" s="4">
        <f t="shared" si="6"/>
        <v>21366.880000000001</v>
      </c>
    </row>
    <row r="26" spans="2:9" x14ac:dyDescent="0.2">
      <c r="B26" s="16" t="s">
        <v>51</v>
      </c>
      <c r="C26" s="4">
        <v>1933354.22</v>
      </c>
      <c r="D26" s="4">
        <v>0</v>
      </c>
      <c r="E26" s="4">
        <v>244196.15</v>
      </c>
      <c r="F26" s="4">
        <v>0</v>
      </c>
      <c r="G26" s="4">
        <v>0</v>
      </c>
      <c r="H26" s="4">
        <f t="shared" si="5"/>
        <v>-244196.15</v>
      </c>
      <c r="I26" s="4">
        <f t="shared" si="6"/>
        <v>1689158.07</v>
      </c>
    </row>
    <row r="27" spans="2:9" x14ac:dyDescent="0.2">
      <c r="B27" s="16" t="s">
        <v>52</v>
      </c>
      <c r="C27" s="4">
        <v>380850</v>
      </c>
      <c r="D27" s="4">
        <v>17154.93</v>
      </c>
      <c r="E27" s="4">
        <v>0</v>
      </c>
      <c r="F27" s="4">
        <v>0</v>
      </c>
      <c r="G27" s="4">
        <v>0</v>
      </c>
      <c r="H27" s="4">
        <f t="shared" si="5"/>
        <v>17154.93</v>
      </c>
      <c r="I27" s="4">
        <f t="shared" si="6"/>
        <v>398004.93</v>
      </c>
    </row>
    <row r="28" spans="2:9" x14ac:dyDescent="0.2">
      <c r="B28" s="16" t="s">
        <v>53</v>
      </c>
      <c r="C28" s="4">
        <v>2364243.4900000002</v>
      </c>
      <c r="D28" s="4">
        <v>30935</v>
      </c>
      <c r="E28" s="4">
        <v>0</v>
      </c>
      <c r="F28" s="4">
        <v>0</v>
      </c>
      <c r="G28" s="4">
        <v>0</v>
      </c>
      <c r="H28" s="4">
        <f t="shared" si="5"/>
        <v>30935</v>
      </c>
      <c r="I28" s="4">
        <f t="shared" si="6"/>
        <v>2395178.4900000002</v>
      </c>
    </row>
    <row r="29" spans="2:9" x14ac:dyDescent="0.2">
      <c r="B29" s="16" t="s">
        <v>54</v>
      </c>
      <c r="C29" s="4">
        <v>1589413.85</v>
      </c>
      <c r="D29" s="4">
        <v>2549496.2400000002</v>
      </c>
      <c r="E29" s="4">
        <v>0</v>
      </c>
      <c r="F29" s="4">
        <v>0</v>
      </c>
      <c r="G29" s="4">
        <v>0</v>
      </c>
      <c r="H29" s="4">
        <f t="shared" si="5"/>
        <v>2549496.2400000002</v>
      </c>
      <c r="I29" s="4">
        <f t="shared" si="6"/>
        <v>4138910.0900000003</v>
      </c>
    </row>
    <row r="30" spans="2:9" x14ac:dyDescent="0.2">
      <c r="B30" s="16" t="s">
        <v>55</v>
      </c>
      <c r="C30" s="4">
        <v>0</v>
      </c>
      <c r="D30" s="4">
        <v>27040</v>
      </c>
      <c r="E30" s="4">
        <v>0</v>
      </c>
      <c r="F30" s="4">
        <v>0</v>
      </c>
      <c r="G30" s="4">
        <v>0</v>
      </c>
      <c r="H30" s="4">
        <f t="shared" si="5"/>
        <v>27040</v>
      </c>
      <c r="I30" s="4">
        <f t="shared" si="6"/>
        <v>27040</v>
      </c>
    </row>
    <row r="31" spans="2:9" x14ac:dyDescent="0.2">
      <c r="B31" s="16" t="s">
        <v>56</v>
      </c>
      <c r="C31" s="4">
        <v>5512183.4800000004</v>
      </c>
      <c r="D31" s="4">
        <v>608124.30000000005</v>
      </c>
      <c r="E31" s="4">
        <v>0</v>
      </c>
      <c r="F31" s="4">
        <v>0</v>
      </c>
      <c r="G31" s="4">
        <v>0</v>
      </c>
      <c r="H31" s="4">
        <f t="shared" si="5"/>
        <v>608124.30000000005</v>
      </c>
      <c r="I31" s="4">
        <f t="shared" si="6"/>
        <v>6120307.7800000003</v>
      </c>
    </row>
    <row r="32" spans="2:9" x14ac:dyDescent="0.2">
      <c r="B32" s="17" t="s">
        <v>57</v>
      </c>
      <c r="C32" s="3">
        <f>SUM(C33:C41)</f>
        <v>51898246.859999999</v>
      </c>
      <c r="D32" s="3">
        <f t="shared" ref="D32:I32" si="7">SUM(D33:D41)</f>
        <v>29857237.759999998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29857237.759999998</v>
      </c>
      <c r="I32" s="3">
        <f t="shared" si="7"/>
        <v>81755484.620000005</v>
      </c>
    </row>
    <row r="33" spans="2:9" x14ac:dyDescent="0.2">
      <c r="B33" s="16" t="s">
        <v>58</v>
      </c>
      <c r="C33" s="4">
        <v>3263000.71</v>
      </c>
      <c r="D33" s="4">
        <v>255867.61</v>
      </c>
      <c r="E33" s="4">
        <v>0</v>
      </c>
      <c r="F33" s="4">
        <v>0</v>
      </c>
      <c r="G33" s="4">
        <v>0</v>
      </c>
      <c r="H33" s="4">
        <f t="shared" ref="H33:H41" si="8">+D33-E33+F33-G33</f>
        <v>255867.61</v>
      </c>
      <c r="I33" s="4">
        <f t="shared" ref="I33:I51" si="9">+C33+H33</f>
        <v>3518868.32</v>
      </c>
    </row>
    <row r="34" spans="2:9" x14ac:dyDescent="0.2">
      <c r="B34" s="16" t="s">
        <v>59</v>
      </c>
      <c r="C34" s="4">
        <v>4219945.41</v>
      </c>
      <c r="D34" s="4">
        <v>1160137.99</v>
      </c>
      <c r="E34" s="4">
        <v>0</v>
      </c>
      <c r="F34" s="4">
        <v>0</v>
      </c>
      <c r="G34" s="4">
        <v>0</v>
      </c>
      <c r="H34" s="4">
        <f t="shared" si="8"/>
        <v>1160137.99</v>
      </c>
      <c r="I34" s="4">
        <f t="shared" si="9"/>
        <v>5380083.4000000004</v>
      </c>
    </row>
    <row r="35" spans="2:9" x14ac:dyDescent="0.2">
      <c r="B35" s="16" t="s">
        <v>60</v>
      </c>
      <c r="C35" s="4">
        <v>9833665.5500000007</v>
      </c>
      <c r="D35" s="4">
        <v>2759054.89</v>
      </c>
      <c r="E35" s="4">
        <v>0</v>
      </c>
      <c r="F35" s="4">
        <v>0</v>
      </c>
      <c r="G35" s="4">
        <v>0</v>
      </c>
      <c r="H35" s="4">
        <f t="shared" si="8"/>
        <v>2759054.89</v>
      </c>
      <c r="I35" s="4">
        <f t="shared" si="9"/>
        <v>12592720.440000001</v>
      </c>
    </row>
    <row r="36" spans="2:9" x14ac:dyDescent="0.2">
      <c r="B36" s="16" t="s">
        <v>61</v>
      </c>
      <c r="C36" s="4">
        <v>454150</v>
      </c>
      <c r="D36" s="4">
        <v>7243847.7300000004</v>
      </c>
      <c r="E36" s="4">
        <v>0</v>
      </c>
      <c r="F36" s="4">
        <v>0</v>
      </c>
      <c r="G36" s="4">
        <v>0</v>
      </c>
      <c r="H36" s="4">
        <f t="shared" si="8"/>
        <v>7243847.7300000004</v>
      </c>
      <c r="I36" s="4">
        <f t="shared" si="9"/>
        <v>7697997.7300000004</v>
      </c>
    </row>
    <row r="37" spans="2:9" x14ac:dyDescent="0.2">
      <c r="B37" s="16" t="s">
        <v>62</v>
      </c>
      <c r="C37" s="4">
        <v>19619767.190000001</v>
      </c>
      <c r="D37" s="4">
        <v>10014172.609999999</v>
      </c>
      <c r="E37" s="4">
        <v>0</v>
      </c>
      <c r="F37" s="4">
        <v>0</v>
      </c>
      <c r="G37" s="4">
        <v>0</v>
      </c>
      <c r="H37" s="4">
        <f t="shared" si="8"/>
        <v>10014172.609999999</v>
      </c>
      <c r="I37" s="4">
        <f t="shared" si="9"/>
        <v>29633939.800000001</v>
      </c>
    </row>
    <row r="38" spans="2:9" x14ac:dyDescent="0.2">
      <c r="B38" s="16" t="s">
        <v>63</v>
      </c>
      <c r="C38" s="4">
        <v>1584500</v>
      </c>
      <c r="D38" s="4">
        <v>20000</v>
      </c>
      <c r="E38" s="4">
        <v>0</v>
      </c>
      <c r="F38" s="4">
        <v>0</v>
      </c>
      <c r="G38" s="4">
        <v>0</v>
      </c>
      <c r="H38" s="4">
        <f t="shared" si="8"/>
        <v>20000</v>
      </c>
      <c r="I38" s="4">
        <f t="shared" si="9"/>
        <v>1604500</v>
      </c>
    </row>
    <row r="39" spans="2:9" x14ac:dyDescent="0.2">
      <c r="B39" s="16" t="s">
        <v>64</v>
      </c>
      <c r="C39" s="4">
        <v>1600795.44</v>
      </c>
      <c r="D39" s="4">
        <v>82153.5</v>
      </c>
      <c r="E39" s="4">
        <v>0</v>
      </c>
      <c r="F39" s="4">
        <v>0</v>
      </c>
      <c r="G39" s="4">
        <v>0</v>
      </c>
      <c r="H39" s="4">
        <f t="shared" si="8"/>
        <v>82153.5</v>
      </c>
      <c r="I39" s="4">
        <f t="shared" si="9"/>
        <v>1682948.94</v>
      </c>
    </row>
    <row r="40" spans="2:9" x14ac:dyDescent="0.2">
      <c r="B40" s="16" t="s">
        <v>65</v>
      </c>
      <c r="C40" s="4">
        <v>8914599.4900000002</v>
      </c>
      <c r="D40" s="4">
        <v>420400</v>
      </c>
      <c r="E40" s="4">
        <v>0</v>
      </c>
      <c r="F40" s="4">
        <v>0</v>
      </c>
      <c r="G40" s="4">
        <v>0</v>
      </c>
      <c r="H40" s="4">
        <f t="shared" si="8"/>
        <v>420400</v>
      </c>
      <c r="I40" s="4">
        <f t="shared" si="9"/>
        <v>9334999.4900000002</v>
      </c>
    </row>
    <row r="41" spans="2:9" x14ac:dyDescent="0.2">
      <c r="B41" s="16" t="s">
        <v>66</v>
      </c>
      <c r="C41" s="4">
        <v>2407823.0699999998</v>
      </c>
      <c r="D41" s="4">
        <v>7901603.4299999997</v>
      </c>
      <c r="E41" s="4">
        <v>0</v>
      </c>
      <c r="F41" s="4">
        <v>0</v>
      </c>
      <c r="G41" s="4">
        <v>0</v>
      </c>
      <c r="H41" s="4">
        <f t="shared" si="8"/>
        <v>7901603.4299999997</v>
      </c>
      <c r="I41" s="4">
        <f t="shared" si="9"/>
        <v>10309426.5</v>
      </c>
    </row>
    <row r="42" spans="2:9" x14ac:dyDescent="0.2">
      <c r="B42" s="17" t="s">
        <v>67</v>
      </c>
      <c r="C42" s="3">
        <f>SUM(C43:C51)</f>
        <v>0</v>
      </c>
      <c r="D42" s="3">
        <f t="shared" ref="D42:I42" si="10">SUM(D43:D51)</f>
        <v>1270000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1270000</v>
      </c>
      <c r="I42" s="3">
        <f t="shared" si="10"/>
        <v>1270000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+D43-E43+F43-G43</f>
        <v>0</v>
      </c>
      <c r="I43" s="4">
        <f t="shared" si="9"/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9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9"/>
        <v>0</v>
      </c>
    </row>
    <row r="46" spans="2:9" x14ac:dyDescent="0.2">
      <c r="B46" s="16" t="s">
        <v>71</v>
      </c>
      <c r="C46" s="4">
        <v>0</v>
      </c>
      <c r="D46" s="4">
        <v>1270000</v>
      </c>
      <c r="E46" s="4">
        <v>0</v>
      </c>
      <c r="F46" s="4">
        <v>0</v>
      </c>
      <c r="G46" s="4">
        <v>0</v>
      </c>
      <c r="H46" s="4">
        <f t="shared" si="11"/>
        <v>1270000</v>
      </c>
      <c r="I46" s="4">
        <f t="shared" si="9"/>
        <v>1270000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9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9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9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9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9"/>
        <v>0</v>
      </c>
    </row>
    <row r="52" spans="2:9" x14ac:dyDescent="0.2">
      <c r="B52" s="17" t="s">
        <v>77</v>
      </c>
      <c r="C52" s="3">
        <f>SUM(C53:C61)</f>
        <v>11290856.91</v>
      </c>
      <c r="D52" s="3">
        <f t="shared" ref="D52:I52" si="12">SUM(D53:D61)</f>
        <v>34324059.259999998</v>
      </c>
      <c r="E52" s="3">
        <f t="shared" si="12"/>
        <v>0</v>
      </c>
      <c r="F52" s="3">
        <f t="shared" si="12"/>
        <v>0</v>
      </c>
      <c r="G52" s="3">
        <f t="shared" si="12"/>
        <v>0</v>
      </c>
      <c r="H52" s="3">
        <f t="shared" si="12"/>
        <v>34324059.259999998</v>
      </c>
      <c r="I52" s="3">
        <f t="shared" si="12"/>
        <v>45614916.170000002</v>
      </c>
    </row>
    <row r="53" spans="2:9" x14ac:dyDescent="0.2">
      <c r="B53" s="16" t="s">
        <v>78</v>
      </c>
      <c r="C53" s="4">
        <v>7864256.9100000001</v>
      </c>
      <c r="D53" s="4">
        <v>15650793.32</v>
      </c>
      <c r="E53" s="4">
        <v>0</v>
      </c>
      <c r="F53" s="4">
        <v>0</v>
      </c>
      <c r="G53" s="4">
        <v>0</v>
      </c>
      <c r="H53" s="4">
        <f t="shared" ref="H53:H61" si="13">+D53-E53+F53-G53</f>
        <v>15650793.32</v>
      </c>
      <c r="I53" s="4">
        <f t="shared" ref="I53:I61" si="14">+C53+H53</f>
        <v>23515050.23</v>
      </c>
    </row>
    <row r="54" spans="2:9" x14ac:dyDescent="0.2">
      <c r="B54" s="16" t="s">
        <v>79</v>
      </c>
      <c r="C54" s="4">
        <v>346000</v>
      </c>
      <c r="D54" s="4">
        <v>304214.8</v>
      </c>
      <c r="E54" s="4">
        <v>0</v>
      </c>
      <c r="F54" s="4">
        <v>0</v>
      </c>
      <c r="G54" s="4">
        <v>0</v>
      </c>
      <c r="H54" s="4">
        <f t="shared" si="13"/>
        <v>304214.8</v>
      </c>
      <c r="I54" s="4">
        <f t="shared" si="14"/>
        <v>650214.80000000005</v>
      </c>
    </row>
    <row r="55" spans="2:9" x14ac:dyDescent="0.2">
      <c r="B55" s="16" t="s">
        <v>80</v>
      </c>
      <c r="C55" s="4">
        <v>80000</v>
      </c>
      <c r="D55" s="4">
        <v>3792271.13</v>
      </c>
      <c r="E55" s="4">
        <v>0</v>
      </c>
      <c r="F55" s="4">
        <v>0</v>
      </c>
      <c r="G55" s="4">
        <v>0</v>
      </c>
      <c r="H55" s="4">
        <f t="shared" si="13"/>
        <v>3792271.13</v>
      </c>
      <c r="I55" s="4">
        <f t="shared" si="14"/>
        <v>3872271.13</v>
      </c>
    </row>
    <row r="56" spans="2:9" x14ac:dyDescent="0.2">
      <c r="B56" s="16" t="s">
        <v>81</v>
      </c>
      <c r="C56" s="4">
        <v>0</v>
      </c>
      <c r="D56" s="4">
        <v>1363000</v>
      </c>
      <c r="E56" s="4">
        <v>0</v>
      </c>
      <c r="F56" s="4">
        <v>0</v>
      </c>
      <c r="G56" s="4">
        <v>0</v>
      </c>
      <c r="H56" s="4">
        <f t="shared" si="13"/>
        <v>1363000</v>
      </c>
      <c r="I56" s="4">
        <f t="shared" si="14"/>
        <v>1363000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3"/>
        <v>0</v>
      </c>
      <c r="I57" s="4">
        <f t="shared" si="14"/>
        <v>0</v>
      </c>
    </row>
    <row r="58" spans="2:9" x14ac:dyDescent="0.2">
      <c r="B58" s="16" t="s">
        <v>83</v>
      </c>
      <c r="C58" s="4">
        <v>3000600</v>
      </c>
      <c r="D58" s="4">
        <v>13213780.01</v>
      </c>
      <c r="E58" s="4">
        <v>0</v>
      </c>
      <c r="F58" s="4">
        <v>0</v>
      </c>
      <c r="G58" s="4">
        <v>0</v>
      </c>
      <c r="H58" s="4">
        <f t="shared" si="13"/>
        <v>13213780.01</v>
      </c>
      <c r="I58" s="4">
        <f t="shared" si="14"/>
        <v>16214380.01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3"/>
        <v>0</v>
      </c>
      <c r="I59" s="4">
        <f t="shared" si="14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3"/>
        <v>0</v>
      </c>
      <c r="I60" s="4">
        <f t="shared" si="14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3"/>
        <v>0</v>
      </c>
      <c r="I61" s="4">
        <f t="shared" si="14"/>
        <v>0</v>
      </c>
    </row>
    <row r="62" spans="2:9" x14ac:dyDescent="0.2">
      <c r="B62" s="17" t="s">
        <v>87</v>
      </c>
      <c r="C62" s="3">
        <f>SUM(C63:C65)</f>
        <v>0</v>
      </c>
      <c r="D62" s="3">
        <f t="shared" ref="D62:I62" si="15">SUM(D63:D65)</f>
        <v>7289677.21</v>
      </c>
      <c r="E62" s="3">
        <f t="shared" si="15"/>
        <v>0</v>
      </c>
      <c r="F62" s="3">
        <f t="shared" si="15"/>
        <v>0</v>
      </c>
      <c r="G62" s="3">
        <f t="shared" si="15"/>
        <v>0</v>
      </c>
      <c r="H62" s="3">
        <f t="shared" si="15"/>
        <v>7289677.21</v>
      </c>
      <c r="I62" s="3">
        <f t="shared" si="15"/>
        <v>7289677.21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6">+D63-E63+F63-G63</f>
        <v>0</v>
      </c>
      <c r="I63" s="4">
        <f t="shared" ref="I63:I65" si="17">+C63+H63</f>
        <v>0</v>
      </c>
    </row>
    <row r="64" spans="2:9" x14ac:dyDescent="0.2">
      <c r="B64" s="16" t="s">
        <v>89</v>
      </c>
      <c r="C64" s="4">
        <v>0</v>
      </c>
      <c r="D64" s="4">
        <v>7289677.21</v>
      </c>
      <c r="E64" s="4">
        <v>0</v>
      </c>
      <c r="F64" s="4">
        <v>0</v>
      </c>
      <c r="G64" s="4">
        <v>0</v>
      </c>
      <c r="H64" s="4">
        <f t="shared" si="16"/>
        <v>7289677.21</v>
      </c>
      <c r="I64" s="4">
        <f t="shared" si="17"/>
        <v>7289677.21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6"/>
        <v>0</v>
      </c>
      <c r="I65" s="4">
        <f t="shared" si="17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I66" si="18">SUM(D67:D73)</f>
        <v>0</v>
      </c>
      <c r="E66" s="3">
        <f t="shared" si="18"/>
        <v>0</v>
      </c>
      <c r="F66" s="3">
        <f t="shared" si="18"/>
        <v>0</v>
      </c>
      <c r="G66" s="3">
        <f t="shared" si="18"/>
        <v>0</v>
      </c>
      <c r="H66" s="3">
        <f t="shared" si="18"/>
        <v>0</v>
      </c>
      <c r="I66" s="3">
        <f t="shared" si="18"/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19">+D67-E67+F67-G67</f>
        <v>0</v>
      </c>
      <c r="I67" s="4">
        <f t="shared" ref="I67:I73" si="20">+C67+H67</f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19"/>
        <v>0</v>
      </c>
      <c r="I68" s="4">
        <f t="shared" si="20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9"/>
        <v>0</v>
      </c>
      <c r="I69" s="4">
        <f t="shared" si="20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9"/>
        <v>0</v>
      </c>
      <c r="I70" s="4">
        <f t="shared" si="20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9"/>
        <v>0</v>
      </c>
      <c r="I71" s="4">
        <f t="shared" si="20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19"/>
        <v>0</v>
      </c>
      <c r="I72" s="4">
        <f t="shared" si="20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19"/>
        <v>0</v>
      </c>
      <c r="I73" s="4">
        <f t="shared" si="20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I74" si="21">SUM(D75:D77)</f>
        <v>0</v>
      </c>
      <c r="E74" s="3">
        <f t="shared" si="21"/>
        <v>0</v>
      </c>
      <c r="F74" s="3">
        <f t="shared" si="21"/>
        <v>0</v>
      </c>
      <c r="G74" s="3">
        <f t="shared" si="21"/>
        <v>0</v>
      </c>
      <c r="H74" s="3">
        <f t="shared" si="21"/>
        <v>0</v>
      </c>
      <c r="I74" s="3">
        <f t="shared" si="21"/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2">+D75-E75+F75-G75</f>
        <v>0</v>
      </c>
      <c r="I75" s="4">
        <f t="shared" ref="I75:I77" si="23">+C75+H75</f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2"/>
        <v>0</v>
      </c>
      <c r="I76" s="4">
        <f t="shared" si="23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2"/>
        <v>0</v>
      </c>
      <c r="I77" s="4">
        <f t="shared" si="23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I78" si="24">SUM(D79:D85)</f>
        <v>0</v>
      </c>
      <c r="E78" s="3">
        <f t="shared" si="24"/>
        <v>0</v>
      </c>
      <c r="F78" s="3">
        <f t="shared" si="24"/>
        <v>0</v>
      </c>
      <c r="G78" s="3">
        <f t="shared" si="24"/>
        <v>0</v>
      </c>
      <c r="H78" s="3">
        <f t="shared" si="24"/>
        <v>0</v>
      </c>
      <c r="I78" s="3">
        <f t="shared" si="24"/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5">+D79-E79+F79-G79</f>
        <v>0</v>
      </c>
      <c r="I79" s="4">
        <f t="shared" ref="I79:I85" si="26">+C79+H79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5"/>
        <v>0</v>
      </c>
      <c r="I80" s="4">
        <f t="shared" si="26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5"/>
        <v>0</v>
      </c>
      <c r="I81" s="4">
        <f t="shared" si="26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5"/>
        <v>0</v>
      </c>
      <c r="I82" s="4">
        <f t="shared" si="26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5"/>
        <v>0</v>
      </c>
      <c r="I83" s="4">
        <f t="shared" si="26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5"/>
        <v>0</v>
      </c>
      <c r="I84" s="4">
        <f t="shared" si="26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5"/>
        <v>0</v>
      </c>
      <c r="I85" s="4">
        <f t="shared" si="26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329998586</v>
      </c>
      <c r="D87" s="3">
        <f t="shared" ref="D87:I87" si="27">+D88+D96+D106+D116+D126+D136+D140+D148+D152</f>
        <v>39436783.480000004</v>
      </c>
      <c r="E87" s="3">
        <f t="shared" si="27"/>
        <v>0</v>
      </c>
      <c r="F87" s="3">
        <f t="shared" si="27"/>
        <v>0</v>
      </c>
      <c r="G87" s="3">
        <f t="shared" si="27"/>
        <v>0</v>
      </c>
      <c r="H87" s="3">
        <f t="shared" si="27"/>
        <v>39436783.480000004</v>
      </c>
      <c r="I87" s="3">
        <f t="shared" si="27"/>
        <v>369435369.48000002</v>
      </c>
    </row>
    <row r="88" spans="2:9" x14ac:dyDescent="0.2">
      <c r="B88" s="17" t="s">
        <v>39</v>
      </c>
      <c r="C88" s="3">
        <f>SUM(C89:C95)</f>
        <v>329998586</v>
      </c>
      <c r="D88" s="3">
        <f t="shared" ref="D88:I88" si="28">SUM(D89:D95)</f>
        <v>16796851.859999999</v>
      </c>
      <c r="E88" s="3">
        <f t="shared" si="28"/>
        <v>0</v>
      </c>
      <c r="F88" s="3">
        <f t="shared" si="28"/>
        <v>0</v>
      </c>
      <c r="G88" s="3">
        <f t="shared" si="28"/>
        <v>0</v>
      </c>
      <c r="H88" s="3">
        <f t="shared" si="28"/>
        <v>16796851.859999999</v>
      </c>
      <c r="I88" s="3">
        <f t="shared" si="28"/>
        <v>346795437.86000001</v>
      </c>
    </row>
    <row r="89" spans="2:9" x14ac:dyDescent="0.2">
      <c r="B89" s="16" t="s">
        <v>40</v>
      </c>
      <c r="C89" s="4">
        <v>141311354</v>
      </c>
      <c r="D89" s="4">
        <v>-555689.62</v>
      </c>
      <c r="E89" s="4">
        <v>0</v>
      </c>
      <c r="F89" s="4">
        <v>0</v>
      </c>
      <c r="G89" s="4">
        <v>0</v>
      </c>
      <c r="H89" s="4">
        <f t="shared" ref="H89:H95" si="29">+D89-E89+F89-G89</f>
        <v>-555689.62</v>
      </c>
      <c r="I89" s="4">
        <f t="shared" ref="I89:I95" si="30">+C89+H89</f>
        <v>140755664.38</v>
      </c>
    </row>
    <row r="90" spans="2:9" x14ac:dyDescent="0.2">
      <c r="B90" s="16" t="s">
        <v>41</v>
      </c>
      <c r="C90" s="4">
        <v>23645832</v>
      </c>
      <c r="D90" s="4">
        <v>-628682.80000000005</v>
      </c>
      <c r="E90" s="4">
        <v>0</v>
      </c>
      <c r="F90" s="4">
        <v>0</v>
      </c>
      <c r="G90" s="4">
        <v>0</v>
      </c>
      <c r="H90" s="4">
        <f t="shared" si="29"/>
        <v>-628682.80000000005</v>
      </c>
      <c r="I90" s="4">
        <f t="shared" si="30"/>
        <v>23017149.199999999</v>
      </c>
    </row>
    <row r="91" spans="2:9" x14ac:dyDescent="0.2">
      <c r="B91" s="16" t="s">
        <v>42</v>
      </c>
      <c r="C91" s="4">
        <v>50805351</v>
      </c>
      <c r="D91" s="4">
        <v>10487218.380000001</v>
      </c>
      <c r="E91" s="4">
        <v>0</v>
      </c>
      <c r="F91" s="4">
        <v>0</v>
      </c>
      <c r="G91" s="4">
        <v>0</v>
      </c>
      <c r="H91" s="4">
        <f t="shared" si="29"/>
        <v>10487218.380000001</v>
      </c>
      <c r="I91" s="4">
        <f t="shared" si="30"/>
        <v>61292569.380000003</v>
      </c>
    </row>
    <row r="92" spans="2:9" x14ac:dyDescent="0.2">
      <c r="B92" s="16" t="s">
        <v>43</v>
      </c>
      <c r="C92" s="4">
        <v>37916171</v>
      </c>
      <c r="D92" s="4">
        <v>-222021.63</v>
      </c>
      <c r="E92" s="4">
        <v>0</v>
      </c>
      <c r="F92" s="4">
        <v>0</v>
      </c>
      <c r="G92" s="4">
        <v>0</v>
      </c>
      <c r="H92" s="4">
        <f t="shared" si="29"/>
        <v>-222021.63</v>
      </c>
      <c r="I92" s="4">
        <f t="shared" si="30"/>
        <v>37694149.369999997</v>
      </c>
    </row>
    <row r="93" spans="2:9" x14ac:dyDescent="0.2">
      <c r="B93" s="16" t="s">
        <v>44</v>
      </c>
      <c r="C93" s="4">
        <v>41667333</v>
      </c>
      <c r="D93" s="4">
        <v>7227195.6600000001</v>
      </c>
      <c r="E93" s="4">
        <v>0</v>
      </c>
      <c r="F93" s="4">
        <v>0</v>
      </c>
      <c r="G93" s="4">
        <v>0</v>
      </c>
      <c r="H93" s="4">
        <f t="shared" si="29"/>
        <v>7227195.6600000001</v>
      </c>
      <c r="I93" s="4">
        <f t="shared" si="30"/>
        <v>48894528.659999996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29"/>
        <v>0</v>
      </c>
      <c r="I94" s="4">
        <f t="shared" si="30"/>
        <v>0</v>
      </c>
    </row>
    <row r="95" spans="2:9" x14ac:dyDescent="0.2">
      <c r="B95" s="16" t="s">
        <v>46</v>
      </c>
      <c r="C95" s="4">
        <v>34652545</v>
      </c>
      <c r="D95" s="4">
        <v>488831.87</v>
      </c>
      <c r="E95" s="4">
        <v>0</v>
      </c>
      <c r="F95" s="4">
        <v>0</v>
      </c>
      <c r="G95" s="4">
        <v>0</v>
      </c>
      <c r="H95" s="4">
        <f t="shared" si="29"/>
        <v>488831.87</v>
      </c>
      <c r="I95" s="4">
        <f t="shared" si="30"/>
        <v>35141376.869999997</v>
      </c>
    </row>
    <row r="96" spans="2:9" x14ac:dyDescent="0.2">
      <c r="B96" s="17" t="s">
        <v>47</v>
      </c>
      <c r="C96" s="3">
        <f>SUM(C97:C105)</f>
        <v>0</v>
      </c>
      <c r="D96" s="3">
        <f t="shared" ref="D96:I96" si="31">SUM(D97:D105)</f>
        <v>0</v>
      </c>
      <c r="E96" s="3">
        <f t="shared" si="31"/>
        <v>0</v>
      </c>
      <c r="F96" s="3">
        <f t="shared" si="31"/>
        <v>0</v>
      </c>
      <c r="G96" s="3">
        <f t="shared" si="31"/>
        <v>0</v>
      </c>
      <c r="H96" s="3">
        <f t="shared" si="31"/>
        <v>0</v>
      </c>
      <c r="I96" s="3">
        <f t="shared" si="31"/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32">+D97-E97+F97-G97</f>
        <v>0</v>
      </c>
      <c r="I97" s="4">
        <f t="shared" ref="I97:I105" si="33">+C97+H97</f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32"/>
        <v>0</v>
      </c>
      <c r="I98" s="4">
        <f t="shared" si="33"/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32"/>
        <v>0</v>
      </c>
      <c r="I99" s="4">
        <f t="shared" si="33"/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32"/>
        <v>0</v>
      </c>
      <c r="I100" s="4">
        <f t="shared" si="33"/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32"/>
        <v>0</v>
      </c>
      <c r="I101" s="4">
        <f t="shared" si="33"/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32"/>
        <v>0</v>
      </c>
      <c r="I102" s="4">
        <f t="shared" si="33"/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32"/>
        <v>0</v>
      </c>
      <c r="I103" s="4">
        <f t="shared" si="33"/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32"/>
        <v>0</v>
      </c>
      <c r="I104" s="4">
        <f t="shared" si="33"/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32"/>
        <v>0</v>
      </c>
      <c r="I105" s="4">
        <f t="shared" si="33"/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I106" si="34">SUM(D107:D115)</f>
        <v>11234394.85</v>
      </c>
      <c r="E106" s="3">
        <f t="shared" si="34"/>
        <v>0</v>
      </c>
      <c r="F106" s="3">
        <f t="shared" si="34"/>
        <v>0</v>
      </c>
      <c r="G106" s="3">
        <f t="shared" si="34"/>
        <v>0</v>
      </c>
      <c r="H106" s="3">
        <f t="shared" si="34"/>
        <v>11234394.85</v>
      </c>
      <c r="I106" s="3">
        <f t="shared" si="34"/>
        <v>11234394.85</v>
      </c>
    </row>
    <row r="107" spans="2:9" x14ac:dyDescent="0.2">
      <c r="B107" s="16" t="s">
        <v>58</v>
      </c>
      <c r="C107" s="4">
        <v>0</v>
      </c>
      <c r="D107" s="4">
        <v>5618480.96</v>
      </c>
      <c r="E107" s="4">
        <v>0</v>
      </c>
      <c r="F107" s="4">
        <v>0</v>
      </c>
      <c r="G107" s="4">
        <v>0</v>
      </c>
      <c r="H107" s="4">
        <f t="shared" ref="H107:H115" si="35">+D107-E107+F107-G107</f>
        <v>5618480.96</v>
      </c>
      <c r="I107" s="4">
        <f t="shared" ref="I107:I115" si="36">+C107+H107</f>
        <v>5618480.96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35"/>
        <v>0</v>
      </c>
      <c r="I108" s="4">
        <f t="shared" si="36"/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35"/>
        <v>0</v>
      </c>
      <c r="I109" s="4">
        <f t="shared" si="36"/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35"/>
        <v>0</v>
      </c>
      <c r="I110" s="4">
        <f t="shared" si="36"/>
        <v>0</v>
      </c>
    </row>
    <row r="111" spans="2:9" x14ac:dyDescent="0.2">
      <c r="B111" s="16" t="s">
        <v>62</v>
      </c>
      <c r="C111" s="4">
        <v>0</v>
      </c>
      <c r="D111" s="4">
        <v>5615913.8899999997</v>
      </c>
      <c r="E111" s="4">
        <v>0</v>
      </c>
      <c r="F111" s="4">
        <v>0</v>
      </c>
      <c r="G111" s="4">
        <v>0</v>
      </c>
      <c r="H111" s="4">
        <f t="shared" si="35"/>
        <v>5615913.8899999997</v>
      </c>
      <c r="I111" s="4">
        <f t="shared" si="36"/>
        <v>5615913.8899999997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35"/>
        <v>0</v>
      </c>
      <c r="I112" s="4">
        <f t="shared" si="36"/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35"/>
        <v>0</v>
      </c>
      <c r="I113" s="4">
        <f t="shared" si="36"/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35"/>
        <v>0</v>
      </c>
      <c r="I114" s="4">
        <f t="shared" si="36"/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35"/>
        <v>0</v>
      </c>
      <c r="I115" s="4">
        <f t="shared" si="36"/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I116" si="37">SUM(D117:D125)</f>
        <v>0</v>
      </c>
      <c r="E116" s="3">
        <f t="shared" si="37"/>
        <v>0</v>
      </c>
      <c r="F116" s="3">
        <f t="shared" si="37"/>
        <v>0</v>
      </c>
      <c r="G116" s="3">
        <f t="shared" si="37"/>
        <v>0</v>
      </c>
      <c r="H116" s="3">
        <f t="shared" si="37"/>
        <v>0</v>
      </c>
      <c r="I116" s="3">
        <f t="shared" si="37"/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8">+D117-E117+F117-G117</f>
        <v>0</v>
      </c>
      <c r="I117" s="4">
        <f t="shared" ref="I117:I125" si="39">+C117+H117</f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8"/>
        <v>0</v>
      </c>
      <c r="I118" s="4">
        <f t="shared" si="39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8"/>
        <v>0</v>
      </c>
      <c r="I119" s="4">
        <f t="shared" si="39"/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38"/>
        <v>0</v>
      </c>
      <c r="I120" s="4">
        <f t="shared" si="39"/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8"/>
        <v>0</v>
      </c>
      <c r="I121" s="4">
        <f t="shared" si="39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8"/>
        <v>0</v>
      </c>
      <c r="I122" s="4">
        <f t="shared" si="39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8"/>
        <v>0</v>
      </c>
      <c r="I123" s="4">
        <f t="shared" si="39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8"/>
        <v>0</v>
      </c>
      <c r="I124" s="4">
        <f t="shared" si="39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8"/>
        <v>0</v>
      </c>
      <c r="I125" s="4">
        <f t="shared" si="39"/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I126" si="40">SUM(D127:D135)</f>
        <v>1561998</v>
      </c>
      <c r="E126" s="3">
        <f t="shared" si="40"/>
        <v>0</v>
      </c>
      <c r="F126" s="3">
        <f t="shared" si="40"/>
        <v>0</v>
      </c>
      <c r="G126" s="3">
        <f t="shared" si="40"/>
        <v>0</v>
      </c>
      <c r="H126" s="3">
        <f t="shared" si="40"/>
        <v>1561998</v>
      </c>
      <c r="I126" s="3">
        <f t="shared" si="40"/>
        <v>1561998</v>
      </c>
    </row>
    <row r="127" spans="2:9" x14ac:dyDescent="0.2">
      <c r="B127" s="16" t="s">
        <v>78</v>
      </c>
      <c r="C127" s="4">
        <v>0</v>
      </c>
      <c r="D127" s="4">
        <v>1561998</v>
      </c>
      <c r="E127" s="4">
        <v>0</v>
      </c>
      <c r="F127" s="4">
        <v>0</v>
      </c>
      <c r="G127" s="4">
        <v>0</v>
      </c>
      <c r="H127" s="4">
        <f t="shared" ref="H127:H135" si="41">+D127-E127+F127-G127</f>
        <v>1561998</v>
      </c>
      <c r="I127" s="4">
        <f t="shared" ref="I127:I135" si="42">+C127+H127</f>
        <v>1561998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41"/>
        <v>0</v>
      </c>
      <c r="I128" s="4">
        <f t="shared" si="42"/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41"/>
        <v>0</v>
      </c>
      <c r="I129" s="4">
        <f t="shared" si="42"/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41"/>
        <v>0</v>
      </c>
      <c r="I130" s="4">
        <f t="shared" si="42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41"/>
        <v>0</v>
      </c>
      <c r="I131" s="4">
        <f t="shared" si="42"/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41"/>
        <v>0</v>
      </c>
      <c r="I132" s="4">
        <f t="shared" si="42"/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41"/>
        <v>0</v>
      </c>
      <c r="I133" s="4">
        <f t="shared" si="42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41"/>
        <v>0</v>
      </c>
      <c r="I134" s="4">
        <f t="shared" si="42"/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41"/>
        <v>0</v>
      </c>
      <c r="I135" s="4">
        <f t="shared" si="42"/>
        <v>0</v>
      </c>
    </row>
    <row r="136" spans="2:9" x14ac:dyDescent="0.2">
      <c r="B136" s="17" t="s">
        <v>87</v>
      </c>
      <c r="C136" s="3">
        <f>SUM(C137:C139)</f>
        <v>0</v>
      </c>
      <c r="D136" s="3">
        <f t="shared" ref="D136:I136" si="43">SUM(D137:D139)</f>
        <v>9843538.7699999996</v>
      </c>
      <c r="E136" s="3">
        <f t="shared" si="43"/>
        <v>0</v>
      </c>
      <c r="F136" s="3">
        <f t="shared" si="43"/>
        <v>0</v>
      </c>
      <c r="G136" s="3">
        <f t="shared" si="43"/>
        <v>0</v>
      </c>
      <c r="H136" s="3">
        <f t="shared" si="43"/>
        <v>9843538.7699999996</v>
      </c>
      <c r="I136" s="3">
        <f t="shared" si="43"/>
        <v>9843538.7699999996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44">+D137-E137+F137-G137</f>
        <v>0</v>
      </c>
      <c r="I137" s="4">
        <f t="shared" ref="I137:I139" si="45">+C137+H137</f>
        <v>0</v>
      </c>
    </row>
    <row r="138" spans="2:9" x14ac:dyDescent="0.2">
      <c r="B138" s="16" t="s">
        <v>89</v>
      </c>
      <c r="C138" s="4">
        <v>0</v>
      </c>
      <c r="D138" s="4">
        <v>9843538.7699999996</v>
      </c>
      <c r="E138" s="4">
        <v>0</v>
      </c>
      <c r="F138" s="4">
        <v>0</v>
      </c>
      <c r="G138" s="4">
        <v>0</v>
      </c>
      <c r="H138" s="4">
        <f t="shared" si="44"/>
        <v>9843538.7699999996</v>
      </c>
      <c r="I138" s="4">
        <f t="shared" si="45"/>
        <v>9843538.7699999996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44"/>
        <v>0</v>
      </c>
      <c r="I139" s="4">
        <f t="shared" si="45"/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I140" si="46">SUM(D141:D147)</f>
        <v>0</v>
      </c>
      <c r="E140" s="3">
        <f t="shared" si="46"/>
        <v>0</v>
      </c>
      <c r="F140" s="3">
        <f t="shared" si="46"/>
        <v>0</v>
      </c>
      <c r="G140" s="3">
        <f t="shared" si="46"/>
        <v>0</v>
      </c>
      <c r="H140" s="3">
        <f t="shared" si="46"/>
        <v>0</v>
      </c>
      <c r="I140" s="3">
        <f t="shared" si="46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47">+D141-E141+F141-G141</f>
        <v>0</v>
      </c>
      <c r="I141" s="4">
        <f t="shared" ref="I141:I147" si="48">+C141+H141</f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47"/>
        <v>0</v>
      </c>
      <c r="I142" s="4">
        <f t="shared" si="48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7"/>
        <v>0</v>
      </c>
      <c r="I143" s="4">
        <f t="shared" si="48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7"/>
        <v>0</v>
      </c>
      <c r="I144" s="4">
        <f t="shared" si="48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7"/>
        <v>0</v>
      </c>
      <c r="I145" s="4">
        <f t="shared" si="48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7"/>
        <v>0</v>
      </c>
      <c r="I146" s="4">
        <f t="shared" si="48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7"/>
        <v>0</v>
      </c>
      <c r="I147" s="4">
        <f t="shared" si="48"/>
        <v>0</v>
      </c>
    </row>
    <row r="148" spans="2:9" x14ac:dyDescent="0.2">
      <c r="B148" s="17" t="s">
        <v>99</v>
      </c>
      <c r="C148" s="3">
        <f>SUM(C149:C151)</f>
        <v>0</v>
      </c>
      <c r="D148" s="3">
        <f t="shared" ref="D148:I148" si="49">SUM(D149:D151)</f>
        <v>0</v>
      </c>
      <c r="E148" s="3">
        <f t="shared" si="49"/>
        <v>0</v>
      </c>
      <c r="F148" s="3">
        <f t="shared" si="49"/>
        <v>0</v>
      </c>
      <c r="G148" s="3">
        <f t="shared" si="49"/>
        <v>0</v>
      </c>
      <c r="H148" s="3">
        <f t="shared" si="49"/>
        <v>0</v>
      </c>
      <c r="I148" s="3">
        <f t="shared" si="49"/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50">+D149-E149+F149-G149</f>
        <v>0</v>
      </c>
      <c r="I149" s="4">
        <f t="shared" ref="I149:I151" si="51">+C149+H149</f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50"/>
        <v>0</v>
      </c>
      <c r="I150" s="4">
        <f t="shared" si="51"/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50"/>
        <v>0</v>
      </c>
      <c r="I151" s="4">
        <f t="shared" si="51"/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I152" si="52">SUM(D153:D159)</f>
        <v>0</v>
      </c>
      <c r="E152" s="3">
        <f t="shared" si="52"/>
        <v>0</v>
      </c>
      <c r="F152" s="3">
        <f t="shared" si="52"/>
        <v>0</v>
      </c>
      <c r="G152" s="3">
        <f t="shared" si="52"/>
        <v>0</v>
      </c>
      <c r="H152" s="3">
        <f t="shared" si="52"/>
        <v>0</v>
      </c>
      <c r="I152" s="3">
        <f t="shared" si="52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53">+D153-E153+F153-G153</f>
        <v>0</v>
      </c>
      <c r="I153" s="4">
        <f t="shared" ref="I153:I159" si="54">+C153+H153</f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53"/>
        <v>0</v>
      </c>
      <c r="I154" s="4">
        <f t="shared" si="54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53"/>
        <v>0</v>
      </c>
      <c r="I155" s="4">
        <f t="shared" si="54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53"/>
        <v>0</v>
      </c>
      <c r="I156" s="4">
        <f t="shared" si="54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53"/>
        <v>0</v>
      </c>
      <c r="I157" s="4">
        <f t="shared" si="54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53"/>
        <v>0</v>
      </c>
      <c r="I158" s="4">
        <f t="shared" si="54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53"/>
        <v>0</v>
      </c>
      <c r="I159" s="4">
        <f t="shared" si="54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469211198.19</v>
      </c>
      <c r="D161" s="6">
        <f t="shared" ref="D161:I161" si="55">+D13+D87</f>
        <v>180198807.44999999</v>
      </c>
      <c r="E161" s="6">
        <f t="shared" si="55"/>
        <v>251829.27</v>
      </c>
      <c r="F161" s="6">
        <f t="shared" si="55"/>
        <v>0</v>
      </c>
      <c r="G161" s="6">
        <f t="shared" si="55"/>
        <v>0</v>
      </c>
      <c r="H161" s="6">
        <f t="shared" si="55"/>
        <v>179946978.18000001</v>
      </c>
      <c r="I161" s="6">
        <f t="shared" si="55"/>
        <v>649158176.37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B9" sqref="B9:B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3" t="str">
        <f>'Notas de Disciplina Financiera'!A1</f>
        <v>COLEGIO DE EDUCACIÓN PROFESIONAL TÉCNICA DEL ESTADO DE GUANAJUATO</v>
      </c>
      <c r="C1" s="63"/>
      <c r="D1" s="63"/>
      <c r="E1" s="40" t="s">
        <v>0</v>
      </c>
      <c r="F1" s="41">
        <f>'Notas de Disciplina Financiera'!D1</f>
        <v>2025</v>
      </c>
    </row>
    <row r="2" spans="1:6" x14ac:dyDescent="0.2">
      <c r="B2" s="63" t="s">
        <v>1</v>
      </c>
      <c r="C2" s="63"/>
      <c r="D2" s="63"/>
      <c r="E2" s="40" t="s">
        <v>2</v>
      </c>
      <c r="F2" s="41" t="str">
        <f>'Notas de Disciplina Financiera'!D2</f>
        <v>Trimestral</v>
      </c>
    </row>
    <row r="3" spans="1:6" x14ac:dyDescent="0.2">
      <c r="B3" s="63" t="str">
        <f>'Notas de Disciplina Financiera'!A3</f>
        <v>Correspondiente del 01 de enero al 30 de septiembre 2025</v>
      </c>
      <c r="C3" s="63"/>
      <c r="D3" s="63"/>
      <c r="E3" s="40" t="s">
        <v>4</v>
      </c>
      <c r="F3" s="41">
        <f>'Notas de Disciplina Financiera'!D3</f>
        <v>3</v>
      </c>
    </row>
    <row r="5" spans="1:6" ht="12" thickBot="1" x14ac:dyDescent="0.25">
      <c r="C5" s="43" t="s">
        <v>113</v>
      </c>
    </row>
    <row r="6" spans="1:6" x14ac:dyDescent="0.2">
      <c r="B6" s="72" t="str">
        <f>B1</f>
        <v>COLEGIO DE EDUCACIÓN PROFESIONAL TÉCNICA DEL ESTADO DE GUANAJUATO</v>
      </c>
      <c r="C6" s="73"/>
      <c r="D6" s="73"/>
      <c r="E6" s="73"/>
      <c r="F6" s="74"/>
    </row>
    <row r="7" spans="1:6" x14ac:dyDescent="0.2">
      <c r="B7" s="75" t="s">
        <v>114</v>
      </c>
      <c r="C7" s="76"/>
      <c r="D7" s="76"/>
      <c r="E7" s="76"/>
      <c r="F7" s="77"/>
    </row>
    <row r="8" spans="1:6" x14ac:dyDescent="0.2">
      <c r="B8" s="78" t="s">
        <v>155</v>
      </c>
      <c r="C8" s="79"/>
      <c r="D8" s="79"/>
      <c r="E8" s="79"/>
      <c r="F8" s="80"/>
    </row>
    <row r="9" spans="1:6" ht="22.5" x14ac:dyDescent="0.2">
      <c r="B9" s="70" t="s">
        <v>115</v>
      </c>
      <c r="C9" s="71" t="s">
        <v>116</v>
      </c>
      <c r="D9" s="57" t="s">
        <v>117</v>
      </c>
      <c r="E9" s="57" t="s">
        <v>118</v>
      </c>
      <c r="F9" s="58" t="s">
        <v>119</v>
      </c>
    </row>
    <row r="10" spans="1:6" x14ac:dyDescent="0.2">
      <c r="A10" s="42"/>
      <c r="B10" s="70"/>
      <c r="C10" s="71"/>
      <c r="D10" s="57" t="s">
        <v>120</v>
      </c>
      <c r="E10" s="57" t="s">
        <v>121</v>
      </c>
      <c r="F10" s="58" t="s">
        <v>122</v>
      </c>
    </row>
    <row r="11" spans="1:6" x14ac:dyDescent="0.2">
      <c r="B11" s="50"/>
      <c r="C11" s="51" t="s">
        <v>123</v>
      </c>
      <c r="D11" s="81">
        <f>SUM(D12:D20)</f>
        <v>-8198820.2000000002</v>
      </c>
      <c r="E11" s="81">
        <f t="shared" ref="E11:F11" si="0">SUM(E12:E20)</f>
        <v>0</v>
      </c>
      <c r="F11" s="82">
        <f t="shared" si="0"/>
        <v>-8198820.2000000002</v>
      </c>
    </row>
    <row r="12" spans="1:6" x14ac:dyDescent="0.2">
      <c r="B12" s="52">
        <v>1000</v>
      </c>
      <c r="C12" s="53" t="s">
        <v>124</v>
      </c>
      <c r="D12" s="83">
        <v>0</v>
      </c>
      <c r="E12" s="83">
        <v>0</v>
      </c>
      <c r="F12" s="84">
        <v>0</v>
      </c>
    </row>
    <row r="13" spans="1:6" x14ac:dyDescent="0.2">
      <c r="B13" s="52">
        <v>2000</v>
      </c>
      <c r="C13" s="53" t="s">
        <v>125</v>
      </c>
      <c r="D13" s="83">
        <v>-2226304.34</v>
      </c>
      <c r="E13" s="83">
        <v>0</v>
      </c>
      <c r="F13" s="84">
        <v>-2226304.34</v>
      </c>
    </row>
    <row r="14" spans="1:6" x14ac:dyDescent="0.2">
      <c r="B14" s="52">
        <v>3000</v>
      </c>
      <c r="C14" s="53" t="s">
        <v>126</v>
      </c>
      <c r="D14" s="83">
        <v>-5424114.3200000003</v>
      </c>
      <c r="E14" s="83">
        <v>0</v>
      </c>
      <c r="F14" s="84">
        <v>-5424114.3200000003</v>
      </c>
    </row>
    <row r="15" spans="1:6" x14ac:dyDescent="0.2">
      <c r="B15" s="52">
        <v>4000</v>
      </c>
      <c r="C15" s="53" t="s">
        <v>127</v>
      </c>
      <c r="D15" s="83">
        <v>-548401.54</v>
      </c>
      <c r="E15" s="83">
        <v>0</v>
      </c>
      <c r="F15" s="84">
        <v>-548401.54</v>
      </c>
    </row>
    <row r="16" spans="1:6" x14ac:dyDescent="0.2">
      <c r="B16" s="52">
        <v>5000</v>
      </c>
      <c r="C16" s="53" t="s">
        <v>128</v>
      </c>
      <c r="D16" s="83">
        <v>0</v>
      </c>
      <c r="E16" s="83">
        <v>0</v>
      </c>
      <c r="F16" s="84">
        <v>0</v>
      </c>
    </row>
    <row r="17" spans="2:6" x14ac:dyDescent="0.2">
      <c r="B17" s="52">
        <v>6000</v>
      </c>
      <c r="C17" s="53" t="s">
        <v>129</v>
      </c>
      <c r="D17" s="83">
        <v>0</v>
      </c>
      <c r="E17" s="83">
        <v>0</v>
      </c>
      <c r="F17" s="84">
        <v>0</v>
      </c>
    </row>
    <row r="18" spans="2:6" x14ac:dyDescent="0.2">
      <c r="B18" s="52">
        <v>7000</v>
      </c>
      <c r="C18" s="53" t="s">
        <v>130</v>
      </c>
      <c r="D18" s="83">
        <v>0</v>
      </c>
      <c r="E18" s="83">
        <v>0</v>
      </c>
      <c r="F18" s="84">
        <v>0</v>
      </c>
    </row>
    <row r="19" spans="2:6" x14ac:dyDescent="0.2">
      <c r="B19" s="52">
        <v>8000</v>
      </c>
      <c r="C19" s="53" t="s">
        <v>131</v>
      </c>
      <c r="D19" s="83">
        <v>0</v>
      </c>
      <c r="E19" s="83">
        <v>0</v>
      </c>
      <c r="F19" s="84">
        <v>0</v>
      </c>
    </row>
    <row r="20" spans="2:6" x14ac:dyDescent="0.2">
      <c r="B20" s="52">
        <v>9000</v>
      </c>
      <c r="C20" s="53" t="s">
        <v>132</v>
      </c>
      <c r="D20" s="83">
        <v>0</v>
      </c>
      <c r="E20" s="83">
        <v>0</v>
      </c>
      <c r="F20" s="84">
        <v>0</v>
      </c>
    </row>
    <row r="21" spans="2:6" x14ac:dyDescent="0.2">
      <c r="B21" s="52"/>
      <c r="C21" s="54" t="s">
        <v>133</v>
      </c>
      <c r="D21" s="85">
        <f>SUM(D22:D30)</f>
        <v>-7768446.4700000007</v>
      </c>
      <c r="E21" s="85">
        <f t="shared" ref="E21:F21" si="1">SUM(E22:E30)</f>
        <v>0</v>
      </c>
      <c r="F21" s="86">
        <f t="shared" si="1"/>
        <v>-7768446.4700000007</v>
      </c>
    </row>
    <row r="22" spans="2:6" x14ac:dyDescent="0.2">
      <c r="B22" s="52">
        <v>1000</v>
      </c>
      <c r="C22" s="53" t="s">
        <v>124</v>
      </c>
      <c r="D22" s="83">
        <v>-5151805.58</v>
      </c>
      <c r="E22" s="83">
        <v>0</v>
      </c>
      <c r="F22" s="84">
        <v>-5151805.58</v>
      </c>
    </row>
    <row r="23" spans="2:6" x14ac:dyDescent="0.2">
      <c r="B23" s="52">
        <v>2000</v>
      </c>
      <c r="C23" s="53" t="s">
        <v>125</v>
      </c>
      <c r="D23" s="83">
        <v>0</v>
      </c>
      <c r="E23" s="83">
        <v>0</v>
      </c>
      <c r="F23" s="84">
        <v>0</v>
      </c>
    </row>
    <row r="24" spans="2:6" x14ac:dyDescent="0.2">
      <c r="B24" s="52">
        <v>3000</v>
      </c>
      <c r="C24" s="53" t="s">
        <v>126</v>
      </c>
      <c r="D24" s="83">
        <v>0</v>
      </c>
      <c r="E24" s="83">
        <v>0</v>
      </c>
      <c r="F24" s="84">
        <v>0</v>
      </c>
    </row>
    <row r="25" spans="2:6" x14ac:dyDescent="0.2">
      <c r="B25" s="52">
        <v>4000</v>
      </c>
      <c r="C25" s="53" t="s">
        <v>127</v>
      </c>
      <c r="D25" s="83">
        <v>0</v>
      </c>
      <c r="E25" s="83">
        <v>0</v>
      </c>
      <c r="F25" s="84">
        <v>0</v>
      </c>
    </row>
    <row r="26" spans="2:6" x14ac:dyDescent="0.2">
      <c r="B26" s="52">
        <v>5000</v>
      </c>
      <c r="C26" s="53" t="s">
        <v>128</v>
      </c>
      <c r="D26" s="83">
        <v>0</v>
      </c>
      <c r="E26" s="83">
        <v>0</v>
      </c>
      <c r="F26" s="84">
        <v>0</v>
      </c>
    </row>
    <row r="27" spans="2:6" x14ac:dyDescent="0.2">
      <c r="B27" s="52">
        <v>6000</v>
      </c>
      <c r="C27" s="53" t="s">
        <v>129</v>
      </c>
      <c r="D27" s="83">
        <v>-2616640.89</v>
      </c>
      <c r="E27" s="83">
        <v>0</v>
      </c>
      <c r="F27" s="84">
        <v>-2616640.89</v>
      </c>
    </row>
    <row r="28" spans="2:6" x14ac:dyDescent="0.2">
      <c r="B28" s="52">
        <v>7000</v>
      </c>
      <c r="C28" s="53" t="s">
        <v>130</v>
      </c>
      <c r="D28" s="83">
        <v>0</v>
      </c>
      <c r="E28" s="83">
        <v>0</v>
      </c>
      <c r="F28" s="84">
        <v>0</v>
      </c>
    </row>
    <row r="29" spans="2:6" x14ac:dyDescent="0.2">
      <c r="B29" s="52">
        <v>8000</v>
      </c>
      <c r="C29" s="53" t="s">
        <v>131</v>
      </c>
      <c r="D29" s="83">
        <v>0</v>
      </c>
      <c r="E29" s="83">
        <v>0</v>
      </c>
      <c r="F29" s="84">
        <v>0</v>
      </c>
    </row>
    <row r="30" spans="2:6" x14ac:dyDescent="0.2">
      <c r="B30" s="55">
        <v>9000</v>
      </c>
      <c r="C30" s="56" t="s">
        <v>132</v>
      </c>
      <c r="D30" s="87">
        <v>0</v>
      </c>
      <c r="E30" s="87">
        <v>0</v>
      </c>
      <c r="F30" s="88">
        <v>0</v>
      </c>
    </row>
    <row r="31" spans="2:6" ht="12" thickBot="1" x14ac:dyDescent="0.25">
      <c r="B31" s="48"/>
      <c r="C31" s="49" t="s">
        <v>36</v>
      </c>
      <c r="D31" s="89">
        <f>D11+D21</f>
        <v>-15967266.670000002</v>
      </c>
      <c r="E31" s="89">
        <f t="shared" ref="E31:F31" si="2">E11+E21</f>
        <v>0</v>
      </c>
      <c r="F31" s="90">
        <f t="shared" si="2"/>
        <v>-15967266.670000002</v>
      </c>
    </row>
    <row r="33" spans="3:3" x14ac:dyDescent="0.2">
      <c r="C33" s="60" t="s">
        <v>134</v>
      </c>
    </row>
    <row r="34" spans="3:3" x14ac:dyDescent="0.2">
      <c r="C34" s="5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B13" sqref="B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3" t="str">
        <f>'Notas de Disciplina Financiera'!A1</f>
        <v>COLEGIO DE EDUCACIÓN PROFESIONAL TÉCNICA DEL ESTADO DE GUANAJUATO</v>
      </c>
      <c r="C1" s="63"/>
      <c r="D1" s="63"/>
      <c r="E1" s="40" t="s">
        <v>0</v>
      </c>
      <c r="F1" s="41">
        <f>'Notas de Disciplina Financiera'!D1</f>
        <v>2025</v>
      </c>
    </row>
    <row r="2" spans="1:6" x14ac:dyDescent="0.2">
      <c r="B2" s="63" t="s">
        <v>1</v>
      </c>
      <c r="C2" s="63"/>
      <c r="D2" s="63"/>
      <c r="E2" s="40" t="s">
        <v>2</v>
      </c>
      <c r="F2" s="41" t="str">
        <f>'Notas de Disciplina Financiera'!D2</f>
        <v>Trimestral</v>
      </c>
    </row>
    <row r="3" spans="1:6" x14ac:dyDescent="0.2">
      <c r="B3" s="63" t="str">
        <f>'Notas de Disciplina Financiera'!A3</f>
        <v>Correspondiente del 01 de enero al 30 de septiembre 2025</v>
      </c>
      <c r="C3" s="63"/>
      <c r="D3" s="6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1" spans="1:6" ht="15.75" x14ac:dyDescent="0.25">
      <c r="B11" s="92" t="s">
        <v>156</v>
      </c>
    </row>
    <row r="12" spans="1:6" ht="15.75" x14ac:dyDescent="0.25">
      <c r="B12" s="92" t="s">
        <v>157</v>
      </c>
    </row>
    <row r="13" spans="1:6" x14ac:dyDescent="0.2">
      <c r="C13" s="60" t="s">
        <v>140</v>
      </c>
    </row>
    <row r="14" spans="1:6" x14ac:dyDescent="0.2">
      <c r="C14" s="5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F19" sqref="F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3" t="str">
        <f>'Notas de Disciplina Financiera'!A1</f>
        <v>COLEGIO DE EDUCACIÓN PROFESIONAL TÉCNICA DEL ESTADO DE GUANAJUATO</v>
      </c>
      <c r="C1" s="63"/>
      <c r="D1" s="63"/>
      <c r="E1" s="40" t="s">
        <v>0</v>
      </c>
      <c r="F1" s="41">
        <f>'Notas de Disciplina Financiera'!D1</f>
        <v>2025</v>
      </c>
    </row>
    <row r="2" spans="1:6" x14ac:dyDescent="0.2">
      <c r="B2" s="63" t="s">
        <v>1</v>
      </c>
      <c r="C2" s="63"/>
      <c r="D2" s="63"/>
      <c r="E2" s="40" t="s">
        <v>2</v>
      </c>
      <c r="F2" s="41" t="str">
        <f>'Notas de Disciplina Financiera'!D2</f>
        <v>Trimestral</v>
      </c>
    </row>
    <row r="3" spans="1:6" x14ac:dyDescent="0.2">
      <c r="B3" s="63" t="str">
        <f>'Notas de Disciplina Financiera'!A3</f>
        <v>Correspondiente del 01 de enero al 30 de septiembre 2025</v>
      </c>
      <c r="C3" s="63"/>
      <c r="D3" s="6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1" spans="1:6" ht="15.75" x14ac:dyDescent="0.25">
      <c r="B11" s="92" t="s">
        <v>158</v>
      </c>
    </row>
    <row r="12" spans="1:6" ht="15.75" x14ac:dyDescent="0.25">
      <c r="B12" s="92" t="s">
        <v>152</v>
      </c>
    </row>
    <row r="13" spans="1:6" x14ac:dyDescent="0.2">
      <c r="C13" s="60" t="s">
        <v>145</v>
      </c>
    </row>
    <row r="14" spans="1:6" x14ac:dyDescent="0.2">
      <c r="C14" s="5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1"/>
  <sheetViews>
    <sheetView showGridLines="0" tabSelected="1" workbookViewId="0">
      <selection activeCell="K10" sqref="K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3" t="str">
        <f>'Notas de Disciplina Financiera'!A1</f>
        <v>COLEGIO DE EDUCACIÓN PROFESIONAL TÉCNICA DEL ESTADO DE GUANAJUATO</v>
      </c>
      <c r="C1" s="63"/>
      <c r="D1" s="63"/>
      <c r="E1" s="40" t="s">
        <v>0</v>
      </c>
      <c r="F1" s="41">
        <f>'Notas de Disciplina Financiera'!D1</f>
        <v>2025</v>
      </c>
    </row>
    <row r="2" spans="1:6" x14ac:dyDescent="0.2">
      <c r="B2" s="63" t="s">
        <v>1</v>
      </c>
      <c r="C2" s="63"/>
      <c r="D2" s="63"/>
      <c r="E2" s="40" t="s">
        <v>2</v>
      </c>
      <c r="F2" s="41" t="str">
        <f>'Notas de Disciplina Financiera'!D2</f>
        <v>Trimestral</v>
      </c>
    </row>
    <row r="3" spans="1:6" x14ac:dyDescent="0.2">
      <c r="B3" s="63" t="str">
        <f>'Notas de Disciplina Financiera'!A3</f>
        <v>Correspondiente del 01 de enero al 30 de septiembre 2025</v>
      </c>
      <c r="C3" s="63"/>
      <c r="D3" s="6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0" spans="1:6" ht="15.75" x14ac:dyDescent="0.25">
      <c r="B10" s="92" t="s">
        <v>153</v>
      </c>
      <c r="C10" s="92"/>
      <c r="D10" s="92"/>
      <c r="E10" s="92"/>
      <c r="F10" s="92"/>
    </row>
    <row r="11" spans="1:6" ht="15.75" x14ac:dyDescent="0.25">
      <c r="B11" s="92" t="s">
        <v>154</v>
      </c>
      <c r="C11" s="92"/>
      <c r="D11" s="92"/>
      <c r="E11" s="92"/>
      <c r="F11" s="9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MIGUEL ANGEL FRANCO TRUJILLO</cp:lastModifiedBy>
  <cp:revision/>
  <dcterms:created xsi:type="dcterms:W3CDTF">2024-03-15T21:50:03Z</dcterms:created>
  <dcterms:modified xsi:type="dcterms:W3CDTF">2025-10-17T15:50:03Z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